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969" firstSheet="2" activeTab="31"/>
  </bookViews>
  <sheets>
    <sheet name="1" sheetId="1" r:id="rId1"/>
    <sheet name="31-5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مشتريات " sheetId="33" r:id="rId33"/>
    <sheet name="مودرين " sheetId="34" r:id="rId34"/>
    <sheet name="طماطم" sheetId="36" r:id="rId35"/>
  </sheets>
  <definedNames>
    <definedName name="_xlnm.Print_Area" localSheetId="6">'7'!$A$1:$Q$41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2" l="1"/>
  <c r="D7" i="2"/>
  <c r="D5" i="2"/>
  <c r="D4" i="2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H31" i="16"/>
  <c r="I31" i="16"/>
  <c r="J31" i="16"/>
  <c r="K31" i="16"/>
  <c r="L31" i="16"/>
  <c r="M31" i="16"/>
  <c r="N31" i="16"/>
  <c r="O31" i="16"/>
  <c r="P31" i="16"/>
  <c r="Q31" i="16"/>
  <c r="R31" i="16"/>
  <c r="S31" i="16"/>
  <c r="T31" i="16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H31" i="18"/>
  <c r="I31" i="18"/>
  <c r="J31" i="18"/>
  <c r="K31" i="18"/>
  <c r="L31" i="18"/>
  <c r="M31" i="18"/>
  <c r="N31" i="18"/>
  <c r="O31" i="18"/>
  <c r="P31" i="18"/>
  <c r="Q31" i="18"/>
  <c r="R31" i="18"/>
  <c r="S31" i="18"/>
  <c r="T31" i="18"/>
  <c r="H31" i="19"/>
  <c r="I31" i="19"/>
  <c r="J31" i="19"/>
  <c r="K31" i="19"/>
  <c r="L31" i="19"/>
  <c r="M31" i="19"/>
  <c r="N31" i="19"/>
  <c r="O31" i="19"/>
  <c r="P31" i="19"/>
  <c r="Q31" i="19"/>
  <c r="R31" i="19"/>
  <c r="S31" i="19"/>
  <c r="T31" i="19"/>
  <c r="H31" i="20"/>
  <c r="I31" i="20"/>
  <c r="J31" i="20"/>
  <c r="K31" i="20"/>
  <c r="L31" i="20"/>
  <c r="M31" i="20"/>
  <c r="N31" i="20"/>
  <c r="O31" i="20"/>
  <c r="P31" i="20"/>
  <c r="Q31" i="20"/>
  <c r="R31" i="20"/>
  <c r="S31" i="20"/>
  <c r="T31" i="20"/>
  <c r="H31" i="21"/>
  <c r="I31" i="21"/>
  <c r="J31" i="21"/>
  <c r="K31" i="21"/>
  <c r="L31" i="21"/>
  <c r="M31" i="21"/>
  <c r="N31" i="21"/>
  <c r="O31" i="21"/>
  <c r="P31" i="21"/>
  <c r="Q31" i="21"/>
  <c r="R31" i="21"/>
  <c r="S31" i="21"/>
  <c r="T31" i="21"/>
  <c r="H31" i="22"/>
  <c r="I31" i="22"/>
  <c r="J31" i="22"/>
  <c r="K31" i="22"/>
  <c r="L31" i="22"/>
  <c r="M31" i="22"/>
  <c r="N31" i="22"/>
  <c r="O31" i="22"/>
  <c r="P31" i="22"/>
  <c r="Q31" i="22"/>
  <c r="R31" i="22"/>
  <c r="S31" i="22"/>
  <c r="T31" i="22"/>
  <c r="H31" i="23"/>
  <c r="I31" i="23"/>
  <c r="J31" i="23"/>
  <c r="K31" i="23"/>
  <c r="L31" i="23"/>
  <c r="M31" i="23"/>
  <c r="N31" i="23"/>
  <c r="O31" i="23"/>
  <c r="P31" i="23"/>
  <c r="Q31" i="23"/>
  <c r="R31" i="23"/>
  <c r="S31" i="23"/>
  <c r="T31" i="23"/>
  <c r="H31" i="24"/>
  <c r="I31" i="24"/>
  <c r="J31" i="24"/>
  <c r="K31" i="24"/>
  <c r="L31" i="24"/>
  <c r="M31" i="24"/>
  <c r="N31" i="24"/>
  <c r="O31" i="24"/>
  <c r="P31" i="24"/>
  <c r="Q31" i="24"/>
  <c r="R31" i="24"/>
  <c r="S31" i="24"/>
  <c r="T31" i="24"/>
  <c r="H31" i="25"/>
  <c r="I31" i="25"/>
  <c r="J31" i="25"/>
  <c r="K31" i="25"/>
  <c r="L31" i="25"/>
  <c r="M31" i="25"/>
  <c r="N31" i="25"/>
  <c r="O31" i="25"/>
  <c r="P31" i="25"/>
  <c r="Q31" i="25"/>
  <c r="R31" i="25"/>
  <c r="S31" i="25"/>
  <c r="T31" i="25"/>
  <c r="H31" i="26"/>
  <c r="I31" i="26"/>
  <c r="J31" i="26"/>
  <c r="K31" i="26"/>
  <c r="L31" i="26"/>
  <c r="M31" i="26"/>
  <c r="N31" i="26"/>
  <c r="O31" i="26"/>
  <c r="P31" i="26"/>
  <c r="Q31" i="26"/>
  <c r="R31" i="26"/>
  <c r="S31" i="26"/>
  <c r="T31" i="26"/>
  <c r="H31" i="27"/>
  <c r="I31" i="27"/>
  <c r="J31" i="27"/>
  <c r="K31" i="27"/>
  <c r="L31" i="27"/>
  <c r="M31" i="27"/>
  <c r="N31" i="27"/>
  <c r="O31" i="27"/>
  <c r="P31" i="27"/>
  <c r="Q31" i="27"/>
  <c r="R31" i="27"/>
  <c r="S31" i="27"/>
  <c r="T31" i="27"/>
  <c r="H31" i="28"/>
  <c r="I31" i="28"/>
  <c r="J31" i="28"/>
  <c r="K31" i="28"/>
  <c r="L31" i="28"/>
  <c r="M31" i="28"/>
  <c r="N31" i="28"/>
  <c r="O31" i="28"/>
  <c r="P31" i="28"/>
  <c r="Q31" i="28"/>
  <c r="R31" i="28"/>
  <c r="S31" i="28"/>
  <c r="T31" i="28"/>
  <c r="H31" i="29"/>
  <c r="I31" i="29"/>
  <c r="J31" i="29"/>
  <c r="K31" i="29"/>
  <c r="L31" i="29"/>
  <c r="M31" i="29"/>
  <c r="N31" i="29"/>
  <c r="O31" i="29"/>
  <c r="P31" i="29"/>
  <c r="Q31" i="29"/>
  <c r="R31" i="29"/>
  <c r="S31" i="29"/>
  <c r="T31" i="29"/>
  <c r="H31" i="30"/>
  <c r="I31" i="30"/>
  <c r="J31" i="30"/>
  <c r="K31" i="30"/>
  <c r="L31" i="30"/>
  <c r="M31" i="30"/>
  <c r="N31" i="30"/>
  <c r="O31" i="30"/>
  <c r="P31" i="30"/>
  <c r="Q31" i="30"/>
  <c r="R31" i="30"/>
  <c r="S31" i="30"/>
  <c r="T31" i="30"/>
  <c r="H31" i="31"/>
  <c r="I31" i="31"/>
  <c r="J31" i="31"/>
  <c r="K31" i="31"/>
  <c r="L31" i="31"/>
  <c r="M31" i="31"/>
  <c r="N31" i="31"/>
  <c r="O31" i="31"/>
  <c r="P31" i="31"/>
  <c r="Q31" i="31"/>
  <c r="R31" i="31"/>
  <c r="S31" i="31"/>
  <c r="T31" i="3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G31" i="3"/>
  <c r="G31" i="4"/>
  <c r="F31" i="4" s="1"/>
  <c r="G31" i="5"/>
  <c r="G31" i="6"/>
  <c r="G31" i="7"/>
  <c r="G31" i="8"/>
  <c r="G31" i="9"/>
  <c r="G31" i="10"/>
  <c r="G31" i="12"/>
  <c r="G31" i="11"/>
  <c r="G31" i="13"/>
  <c r="G31" i="14"/>
  <c r="G31" i="15"/>
  <c r="G31" i="16"/>
  <c r="G31" i="17"/>
  <c r="G31" i="18"/>
  <c r="G31" i="19"/>
  <c r="G31" i="20"/>
  <c r="G31" i="21"/>
  <c r="G31" i="22"/>
  <c r="G31" i="23"/>
  <c r="G31" i="24"/>
  <c r="G31" i="25"/>
  <c r="G31" i="26"/>
  <c r="G31" i="27"/>
  <c r="G31" i="28"/>
  <c r="G31" i="29"/>
  <c r="G31" i="30"/>
  <c r="G31" i="31"/>
  <c r="G31" i="1"/>
  <c r="G31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1"/>
  <c r="F4" i="22"/>
  <c r="F4" i="23"/>
  <c r="F4" i="24"/>
  <c r="F4" i="25"/>
  <c r="F4" i="26"/>
  <c r="F4" i="27"/>
  <c r="F4" i="28"/>
  <c r="F4" i="29"/>
  <c r="F4" i="30"/>
  <c r="F4" i="31"/>
  <c r="F4" i="1"/>
  <c r="F4" i="2"/>
  <c r="F31" i="2" l="1"/>
  <c r="B76" i="32"/>
  <c r="N8" i="31"/>
  <c r="L6" i="31"/>
  <c r="D7" i="31"/>
  <c r="D5" i="31"/>
  <c r="D4" i="31"/>
  <c r="B75" i="32" l="1"/>
  <c r="P12" i="30"/>
  <c r="L9" i="30"/>
  <c r="P4" i="30"/>
  <c r="D7" i="30"/>
  <c r="D5" i="30"/>
  <c r="D4" i="30"/>
  <c r="B74" i="32" l="1"/>
  <c r="B73" i="32"/>
  <c r="D5" i="29"/>
  <c r="G17" i="29"/>
  <c r="L5" i="29"/>
  <c r="D8" i="28"/>
  <c r="L5" i="28"/>
  <c r="D7" i="28"/>
  <c r="D5" i="28"/>
  <c r="D4" i="28"/>
  <c r="B72" i="32" l="1"/>
  <c r="B71" i="32"/>
  <c r="L6" i="27"/>
  <c r="D8" i="27" l="1"/>
  <c r="D7" i="27"/>
  <c r="D5" i="27"/>
  <c r="D4" i="27"/>
  <c r="L6" i="26"/>
  <c r="N12" i="25" l="1"/>
  <c r="T7" i="25"/>
  <c r="L6" i="25"/>
  <c r="D69" i="32" l="1"/>
  <c r="D70" i="32"/>
  <c r="D71" i="32" s="1"/>
  <c r="D72" i="32" s="1"/>
  <c r="D73" i="32" s="1"/>
  <c r="D74" i="32" s="1"/>
  <c r="D75" i="32" s="1"/>
  <c r="D76" i="32" s="1"/>
  <c r="D77" i="32" s="1"/>
  <c r="L6" i="24"/>
  <c r="C23" i="36" l="1"/>
  <c r="D23" i="36"/>
  <c r="B7" i="36"/>
  <c r="L7" i="23" l="1"/>
  <c r="N9" i="22" l="1"/>
  <c r="T8" i="22"/>
  <c r="L5" i="22"/>
  <c r="D7" i="22"/>
  <c r="D5" i="22"/>
  <c r="D4" i="22"/>
  <c r="D8" i="21" l="1"/>
  <c r="D7" i="21"/>
  <c r="D5" i="21"/>
  <c r="D4" i="21"/>
  <c r="G20" i="21"/>
  <c r="C23" i="34" l="1"/>
  <c r="D12" i="34"/>
  <c r="D11" i="34"/>
  <c r="D10" i="34"/>
  <c r="D9" i="34"/>
  <c r="D23" i="34" s="1"/>
  <c r="B7" i="34"/>
  <c r="B6" i="33"/>
  <c r="D59" i="32" l="1"/>
  <c r="D60" i="32"/>
  <c r="D61" i="32" s="1"/>
  <c r="D62" i="32" s="1"/>
  <c r="D63" i="32" s="1"/>
  <c r="D64" i="32" s="1"/>
  <c r="D65" i="32" s="1"/>
  <c r="D66" i="32" s="1"/>
  <c r="D67" i="32" s="1"/>
  <c r="D68" i="32" s="1"/>
  <c r="N5" i="32" l="1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4" i="32"/>
  <c r="N31" i="32" l="1"/>
  <c r="G28" i="32"/>
  <c r="H28" i="32"/>
  <c r="I28" i="32"/>
  <c r="J28" i="32"/>
  <c r="K28" i="32"/>
  <c r="L28" i="32"/>
  <c r="M28" i="32"/>
  <c r="O28" i="32"/>
  <c r="P28" i="32"/>
  <c r="Q28" i="32"/>
  <c r="R28" i="32"/>
  <c r="S28" i="32"/>
  <c r="T28" i="32"/>
  <c r="G29" i="32"/>
  <c r="H29" i="32"/>
  <c r="I29" i="32"/>
  <c r="J29" i="32"/>
  <c r="K29" i="32"/>
  <c r="L29" i="32"/>
  <c r="M29" i="32"/>
  <c r="O29" i="32"/>
  <c r="P29" i="32"/>
  <c r="Q29" i="32"/>
  <c r="R29" i="32"/>
  <c r="S29" i="32"/>
  <c r="T29" i="32"/>
  <c r="G30" i="32"/>
  <c r="H30" i="32"/>
  <c r="I30" i="32"/>
  <c r="J30" i="32"/>
  <c r="K30" i="32"/>
  <c r="L30" i="32"/>
  <c r="M30" i="32"/>
  <c r="O30" i="32"/>
  <c r="P30" i="32"/>
  <c r="Q30" i="32"/>
  <c r="R30" i="32"/>
  <c r="S30" i="32"/>
  <c r="T30" i="32"/>
  <c r="D8" i="10"/>
  <c r="F29" i="32" l="1"/>
  <c r="F30" i="32"/>
  <c r="F28" i="32"/>
  <c r="D31" i="10"/>
  <c r="D31" i="6"/>
  <c r="D31" i="5"/>
  <c r="D5" i="32"/>
  <c r="D6" i="32"/>
  <c r="D7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G27" i="32" l="1"/>
  <c r="H27" i="32"/>
  <c r="I27" i="32"/>
  <c r="J27" i="32"/>
  <c r="K27" i="32"/>
  <c r="L27" i="32"/>
  <c r="M27" i="32"/>
  <c r="O27" i="32"/>
  <c r="P27" i="32"/>
  <c r="Q27" i="32"/>
  <c r="R27" i="32"/>
  <c r="S27" i="32"/>
  <c r="T27" i="32"/>
  <c r="B35" i="2"/>
  <c r="B35" i="3"/>
  <c r="B35" i="4"/>
  <c r="B35" i="5"/>
  <c r="B35" i="6"/>
  <c r="B35" i="7"/>
  <c r="B35" i="8"/>
  <c r="B35" i="9"/>
  <c r="B35" i="10"/>
  <c r="B35" i="11"/>
  <c r="B35" i="12"/>
  <c r="B35" i="13"/>
  <c r="B35" i="14"/>
  <c r="B35" i="15"/>
  <c r="B35" i="16"/>
  <c r="B35" i="17"/>
  <c r="B35" i="18"/>
  <c r="B35" i="19"/>
  <c r="B35" i="20"/>
  <c r="B35" i="21"/>
  <c r="B35" i="22"/>
  <c r="B35" i="23"/>
  <c r="B35" i="24"/>
  <c r="B35" i="25"/>
  <c r="B35" i="26"/>
  <c r="B35" i="27"/>
  <c r="B35" i="28"/>
  <c r="B35" i="29"/>
  <c r="B35" i="30"/>
  <c r="B35" i="31"/>
  <c r="B35" i="1"/>
  <c r="B34" i="4"/>
  <c r="B34" i="5"/>
  <c r="B34" i="6"/>
  <c r="D31" i="2"/>
  <c r="B34" i="2" s="1"/>
  <c r="D31" i="3"/>
  <c r="B34" i="3" s="1"/>
  <c r="D31" i="4"/>
  <c r="D31" i="8"/>
  <c r="B34" i="8" s="1"/>
  <c r="D31" i="9"/>
  <c r="B34" i="9" s="1"/>
  <c r="B34" i="10"/>
  <c r="D31" i="11"/>
  <c r="B34" i="11" s="1"/>
  <c r="D31" i="12"/>
  <c r="B34" i="12" s="1"/>
  <c r="D31" i="13"/>
  <c r="B34" i="13" s="1"/>
  <c r="D31" i="14"/>
  <c r="B34" i="14" s="1"/>
  <c r="D31" i="15"/>
  <c r="B34" i="15" s="1"/>
  <c r="D31" i="16"/>
  <c r="B34" i="16" s="1"/>
  <c r="D31" i="17"/>
  <c r="B34" i="17" s="1"/>
  <c r="D31" i="18"/>
  <c r="B34" i="18" s="1"/>
  <c r="D31" i="19"/>
  <c r="B34" i="19" s="1"/>
  <c r="D31" i="20"/>
  <c r="B34" i="20" s="1"/>
  <c r="D31" i="21"/>
  <c r="B34" i="21" s="1"/>
  <c r="D31" i="22"/>
  <c r="B34" i="22" s="1"/>
  <c r="D31" i="23"/>
  <c r="B34" i="23" s="1"/>
  <c r="D31" i="24"/>
  <c r="B34" i="24" s="1"/>
  <c r="D31" i="25"/>
  <c r="B34" i="25" s="1"/>
  <c r="D31" i="26"/>
  <c r="B34" i="26" s="1"/>
  <c r="D31" i="27"/>
  <c r="B34" i="27" s="1"/>
  <c r="D31" i="28"/>
  <c r="B34" i="28" s="1"/>
  <c r="D31" i="29"/>
  <c r="B34" i="29" s="1"/>
  <c r="D31" i="30"/>
  <c r="B34" i="30" s="1"/>
  <c r="D31" i="31"/>
  <c r="B34" i="31" s="1"/>
  <c r="D31" i="1"/>
  <c r="B34" i="1" s="1"/>
  <c r="D8" i="7"/>
  <c r="F27" i="32" l="1"/>
  <c r="D31" i="7"/>
  <c r="B34" i="7" s="1"/>
  <c r="D8" i="32"/>
  <c r="B35" i="32" s="1"/>
  <c r="G5" i="32" l="1"/>
  <c r="H5" i="32"/>
  <c r="I5" i="32"/>
  <c r="J5" i="32"/>
  <c r="K5" i="32"/>
  <c r="L5" i="32"/>
  <c r="M5" i="32"/>
  <c r="O5" i="32"/>
  <c r="P5" i="32"/>
  <c r="Q5" i="32"/>
  <c r="R5" i="32"/>
  <c r="S5" i="32"/>
  <c r="T5" i="32"/>
  <c r="G6" i="32"/>
  <c r="H6" i="32"/>
  <c r="I6" i="32"/>
  <c r="J6" i="32"/>
  <c r="K6" i="32"/>
  <c r="L6" i="32"/>
  <c r="M6" i="32"/>
  <c r="O6" i="32"/>
  <c r="P6" i="32"/>
  <c r="Q6" i="32"/>
  <c r="R6" i="32"/>
  <c r="S6" i="32"/>
  <c r="T6" i="32"/>
  <c r="G7" i="32"/>
  <c r="H7" i="32"/>
  <c r="I7" i="32"/>
  <c r="J7" i="32"/>
  <c r="K7" i="32"/>
  <c r="L7" i="32"/>
  <c r="M7" i="32"/>
  <c r="O7" i="32"/>
  <c r="P7" i="32"/>
  <c r="Q7" i="32"/>
  <c r="R7" i="32"/>
  <c r="S7" i="32"/>
  <c r="T7" i="32"/>
  <c r="G8" i="32"/>
  <c r="H8" i="32"/>
  <c r="I8" i="32"/>
  <c r="J8" i="32"/>
  <c r="K8" i="32"/>
  <c r="L8" i="32"/>
  <c r="M8" i="32"/>
  <c r="O8" i="32"/>
  <c r="P8" i="32"/>
  <c r="Q8" i="32"/>
  <c r="R8" i="32"/>
  <c r="S8" i="32"/>
  <c r="T8" i="32"/>
  <c r="G9" i="32"/>
  <c r="H9" i="32"/>
  <c r="I9" i="32"/>
  <c r="J9" i="32"/>
  <c r="K9" i="32"/>
  <c r="L9" i="32"/>
  <c r="M9" i="32"/>
  <c r="O9" i="32"/>
  <c r="P9" i="32"/>
  <c r="Q9" i="32"/>
  <c r="R9" i="32"/>
  <c r="S9" i="32"/>
  <c r="T9" i="32"/>
  <c r="G10" i="32"/>
  <c r="H10" i="32"/>
  <c r="I10" i="32"/>
  <c r="J10" i="32"/>
  <c r="K10" i="32"/>
  <c r="L10" i="32"/>
  <c r="M10" i="32"/>
  <c r="O10" i="32"/>
  <c r="P10" i="32"/>
  <c r="Q10" i="32"/>
  <c r="R10" i="32"/>
  <c r="S10" i="32"/>
  <c r="T10" i="32"/>
  <c r="G11" i="32"/>
  <c r="I11" i="32"/>
  <c r="J11" i="32"/>
  <c r="K11" i="32"/>
  <c r="L11" i="32"/>
  <c r="M11" i="32"/>
  <c r="O11" i="32"/>
  <c r="P11" i="32"/>
  <c r="Q11" i="32"/>
  <c r="R11" i="32"/>
  <c r="S11" i="32"/>
  <c r="T11" i="32"/>
  <c r="G12" i="32"/>
  <c r="H12" i="32"/>
  <c r="I12" i="32"/>
  <c r="J12" i="32"/>
  <c r="K12" i="32"/>
  <c r="L12" i="32"/>
  <c r="M12" i="32"/>
  <c r="O12" i="32"/>
  <c r="P12" i="32"/>
  <c r="Q12" i="32"/>
  <c r="R12" i="32"/>
  <c r="S12" i="32"/>
  <c r="T12" i="32"/>
  <c r="G13" i="32"/>
  <c r="H13" i="32"/>
  <c r="I13" i="32"/>
  <c r="J13" i="32"/>
  <c r="K13" i="32"/>
  <c r="L13" i="32"/>
  <c r="M13" i="32"/>
  <c r="O13" i="32"/>
  <c r="P13" i="32"/>
  <c r="Q13" i="32"/>
  <c r="R13" i="32"/>
  <c r="S13" i="32"/>
  <c r="T13" i="32"/>
  <c r="G14" i="32"/>
  <c r="H14" i="32"/>
  <c r="I14" i="32"/>
  <c r="J14" i="32"/>
  <c r="K14" i="32"/>
  <c r="L14" i="32"/>
  <c r="M14" i="32"/>
  <c r="O14" i="32"/>
  <c r="P14" i="32"/>
  <c r="Q14" i="32"/>
  <c r="R14" i="32"/>
  <c r="S14" i="32"/>
  <c r="T14" i="32"/>
  <c r="G15" i="32"/>
  <c r="H15" i="32"/>
  <c r="I15" i="32"/>
  <c r="J15" i="32"/>
  <c r="K15" i="32"/>
  <c r="L15" i="32"/>
  <c r="M15" i="32"/>
  <c r="O15" i="32"/>
  <c r="P15" i="32"/>
  <c r="Q15" i="32"/>
  <c r="R15" i="32"/>
  <c r="S15" i="32"/>
  <c r="T15" i="32"/>
  <c r="G16" i="32"/>
  <c r="H16" i="32"/>
  <c r="I16" i="32"/>
  <c r="J16" i="32"/>
  <c r="K16" i="32"/>
  <c r="L16" i="32"/>
  <c r="M16" i="32"/>
  <c r="O16" i="32"/>
  <c r="P16" i="32"/>
  <c r="Q16" i="32"/>
  <c r="R16" i="32"/>
  <c r="S16" i="32"/>
  <c r="T16" i="32"/>
  <c r="G17" i="32"/>
  <c r="H17" i="32"/>
  <c r="I17" i="32"/>
  <c r="J17" i="32"/>
  <c r="K17" i="32"/>
  <c r="L17" i="32"/>
  <c r="M17" i="32"/>
  <c r="O17" i="32"/>
  <c r="P17" i="32"/>
  <c r="Q17" i="32"/>
  <c r="R17" i="32"/>
  <c r="S17" i="32"/>
  <c r="T17" i="32"/>
  <c r="G18" i="32"/>
  <c r="H18" i="32"/>
  <c r="I18" i="32"/>
  <c r="J18" i="32"/>
  <c r="K18" i="32"/>
  <c r="L18" i="32"/>
  <c r="M18" i="32"/>
  <c r="O18" i="32"/>
  <c r="P18" i="32"/>
  <c r="Q18" i="32"/>
  <c r="R18" i="32"/>
  <c r="S18" i="32"/>
  <c r="T18" i="32"/>
  <c r="G19" i="32"/>
  <c r="H19" i="32"/>
  <c r="I19" i="32"/>
  <c r="J19" i="32"/>
  <c r="K19" i="32"/>
  <c r="L19" i="32"/>
  <c r="M19" i="32"/>
  <c r="O19" i="32"/>
  <c r="P19" i="32"/>
  <c r="Q19" i="32"/>
  <c r="R19" i="32"/>
  <c r="S19" i="32"/>
  <c r="T19" i="32"/>
  <c r="G20" i="32"/>
  <c r="H20" i="32"/>
  <c r="I20" i="32"/>
  <c r="J20" i="32"/>
  <c r="K20" i="32"/>
  <c r="L20" i="32"/>
  <c r="M20" i="32"/>
  <c r="O20" i="32"/>
  <c r="P20" i="32"/>
  <c r="Q20" i="32"/>
  <c r="R20" i="32"/>
  <c r="S20" i="32"/>
  <c r="T20" i="32"/>
  <c r="G21" i="32"/>
  <c r="H21" i="32"/>
  <c r="I21" i="32"/>
  <c r="J21" i="32"/>
  <c r="K21" i="32"/>
  <c r="L21" i="32"/>
  <c r="M21" i="32"/>
  <c r="O21" i="32"/>
  <c r="P21" i="32"/>
  <c r="Q21" i="32"/>
  <c r="R21" i="32"/>
  <c r="S21" i="32"/>
  <c r="T21" i="32"/>
  <c r="G22" i="32"/>
  <c r="H22" i="32"/>
  <c r="I22" i="32"/>
  <c r="J22" i="32"/>
  <c r="K22" i="32"/>
  <c r="L22" i="32"/>
  <c r="M22" i="32"/>
  <c r="O22" i="32"/>
  <c r="P22" i="32"/>
  <c r="Q22" i="32"/>
  <c r="R22" i="32"/>
  <c r="S22" i="32"/>
  <c r="T22" i="32"/>
  <c r="G23" i="32"/>
  <c r="H23" i="32"/>
  <c r="I23" i="32"/>
  <c r="J23" i="32"/>
  <c r="K23" i="32"/>
  <c r="L23" i="32"/>
  <c r="M23" i="32"/>
  <c r="O23" i="32"/>
  <c r="P23" i="32"/>
  <c r="Q23" i="32"/>
  <c r="R23" i="32"/>
  <c r="S23" i="32"/>
  <c r="T23" i="32"/>
  <c r="G24" i="32"/>
  <c r="H24" i="32"/>
  <c r="I24" i="32"/>
  <c r="J24" i="32"/>
  <c r="K24" i="32"/>
  <c r="L24" i="32"/>
  <c r="M24" i="32"/>
  <c r="O24" i="32"/>
  <c r="P24" i="32"/>
  <c r="Q24" i="32"/>
  <c r="R24" i="32"/>
  <c r="S24" i="32"/>
  <c r="T24" i="32"/>
  <c r="G25" i="32"/>
  <c r="H25" i="32"/>
  <c r="I25" i="32"/>
  <c r="J25" i="32"/>
  <c r="K25" i="32"/>
  <c r="L25" i="32"/>
  <c r="M25" i="32"/>
  <c r="O25" i="32"/>
  <c r="P25" i="32"/>
  <c r="Q25" i="32"/>
  <c r="R25" i="32"/>
  <c r="S25" i="32"/>
  <c r="T25" i="32"/>
  <c r="G26" i="32"/>
  <c r="H26" i="32"/>
  <c r="I26" i="32"/>
  <c r="J26" i="32"/>
  <c r="K26" i="32"/>
  <c r="L26" i="32"/>
  <c r="M26" i="32"/>
  <c r="O26" i="32"/>
  <c r="P26" i="32"/>
  <c r="Q26" i="32"/>
  <c r="R26" i="32"/>
  <c r="S26" i="32"/>
  <c r="T26" i="32"/>
  <c r="T4" i="32"/>
  <c r="T31" i="32" s="1"/>
  <c r="S4" i="32"/>
  <c r="S31" i="32" s="1"/>
  <c r="R4" i="32"/>
  <c r="Q4" i="32"/>
  <c r="Q31" i="32" s="1"/>
  <c r="P4" i="32"/>
  <c r="O4" i="32"/>
  <c r="O31" i="32" s="1"/>
  <c r="M4" i="32"/>
  <c r="M31" i="32" s="1"/>
  <c r="L4" i="32"/>
  <c r="L31" i="32" s="1"/>
  <c r="K4" i="32"/>
  <c r="K31" i="32" s="1"/>
  <c r="J4" i="32"/>
  <c r="J31" i="32" s="1"/>
  <c r="I4" i="32"/>
  <c r="I31" i="32" s="1"/>
  <c r="H4" i="32"/>
  <c r="G4" i="32"/>
  <c r="P31" i="32" l="1"/>
  <c r="R31" i="32"/>
  <c r="F25" i="32"/>
  <c r="F23" i="32"/>
  <c r="F21" i="32"/>
  <c r="F19" i="32"/>
  <c r="F17" i="32"/>
  <c r="F15" i="32"/>
  <c r="F13" i="32"/>
  <c r="F10" i="32"/>
  <c r="F8" i="32"/>
  <c r="F6" i="32"/>
  <c r="G31" i="32"/>
  <c r="F4" i="32"/>
  <c r="F26" i="32"/>
  <c r="F24" i="32"/>
  <c r="F22" i="32"/>
  <c r="F20" i="32"/>
  <c r="F18" i="32"/>
  <c r="F16" i="32"/>
  <c r="F14" i="32"/>
  <c r="F12" i="32"/>
  <c r="F9" i="32"/>
  <c r="F7" i="32"/>
  <c r="F5" i="32"/>
  <c r="D47" i="32"/>
  <c r="D48" i="32" s="1"/>
  <c r="D49" i="32" s="1"/>
  <c r="D50" i="32" s="1"/>
  <c r="D51" i="32" s="1"/>
  <c r="D52" i="32" s="1"/>
  <c r="D53" i="32" s="1"/>
  <c r="D54" i="32" s="1"/>
  <c r="D55" i="32" s="1"/>
  <c r="D56" i="32" s="1"/>
  <c r="D57" i="32" s="1"/>
  <c r="D58" i="32" s="1"/>
  <c r="J35" i="5"/>
  <c r="E2" i="2"/>
  <c r="E2" i="3"/>
  <c r="E2" i="4"/>
  <c r="E2" i="5"/>
  <c r="E2" i="6"/>
  <c r="E2" i="7"/>
  <c r="E2" i="8"/>
  <c r="E2" i="9"/>
  <c r="E2" i="10"/>
  <c r="E2" i="11"/>
  <c r="E2" i="12"/>
  <c r="E2" i="13"/>
  <c r="E2" i="14"/>
  <c r="E2" i="15"/>
  <c r="E2" i="16"/>
  <c r="E2" i="17"/>
  <c r="E2" i="18"/>
  <c r="E2" i="19"/>
  <c r="E2" i="20"/>
  <c r="E2" i="21"/>
  <c r="E2" i="22"/>
  <c r="E2" i="23"/>
  <c r="E2" i="24"/>
  <c r="E2" i="25"/>
  <c r="E2" i="26"/>
  <c r="E2" i="27"/>
  <c r="E2" i="28"/>
  <c r="E2" i="29"/>
  <c r="E2" i="30"/>
  <c r="E2" i="31"/>
  <c r="E2" i="32"/>
  <c r="E2" i="1"/>
  <c r="B36" i="8"/>
  <c r="B37" i="8" s="1"/>
  <c r="B40" i="8" s="1"/>
  <c r="B36" i="30" l="1"/>
  <c r="B37" i="30" s="1"/>
  <c r="B40" i="30" s="1"/>
  <c r="B36" i="28"/>
  <c r="B37" i="28" s="1"/>
  <c r="B40" i="28" s="1"/>
  <c r="B36" i="26"/>
  <c r="B37" i="26" s="1"/>
  <c r="B40" i="26" s="1"/>
  <c r="B36" i="24"/>
  <c r="B37" i="24" s="1"/>
  <c r="B40" i="24" s="1"/>
  <c r="B36" i="22"/>
  <c r="B37" i="22" s="1"/>
  <c r="B40" i="22" s="1"/>
  <c r="B36" i="20"/>
  <c r="B37" i="20" s="1"/>
  <c r="B40" i="20" s="1"/>
  <c r="B36" i="18"/>
  <c r="B37" i="18" s="1"/>
  <c r="B40" i="18" s="1"/>
  <c r="B36" i="16"/>
  <c r="B37" i="16" s="1"/>
  <c r="B40" i="16" s="1"/>
  <c r="B36" i="14"/>
  <c r="B37" i="14" s="1"/>
  <c r="B40" i="14" s="1"/>
  <c r="B36" i="6"/>
  <c r="B37" i="6" s="1"/>
  <c r="B40" i="6" s="1"/>
  <c r="B36" i="4"/>
  <c r="B37" i="4" s="1"/>
  <c r="B40" i="4" s="1"/>
  <c r="B36" i="2"/>
  <c r="B37" i="2" s="1"/>
  <c r="B36" i="1"/>
  <c r="B37" i="1" s="1"/>
  <c r="B40" i="1" s="1"/>
  <c r="B36" i="29"/>
  <c r="B37" i="29" s="1"/>
  <c r="B40" i="29" s="1"/>
  <c r="B36" i="27"/>
  <c r="B37" i="27" s="1"/>
  <c r="B40" i="27" s="1"/>
  <c r="B36" i="25"/>
  <c r="B37" i="25" s="1"/>
  <c r="B40" i="25" s="1"/>
  <c r="B36" i="23"/>
  <c r="B37" i="23" s="1"/>
  <c r="B40" i="23" s="1"/>
  <c r="B36" i="21"/>
  <c r="B37" i="21" s="1"/>
  <c r="B40" i="21" s="1"/>
  <c r="B36" i="19"/>
  <c r="B37" i="19" s="1"/>
  <c r="B40" i="19" s="1"/>
  <c r="B36" i="17"/>
  <c r="B37" i="17" s="1"/>
  <c r="B40" i="17" s="1"/>
  <c r="B36" i="15"/>
  <c r="B37" i="15" s="1"/>
  <c r="B40" i="15" s="1"/>
  <c r="B36" i="13"/>
  <c r="B37" i="13" s="1"/>
  <c r="B40" i="13" s="1"/>
  <c r="B36" i="9"/>
  <c r="B37" i="9" s="1"/>
  <c r="B40" i="9" s="1"/>
  <c r="B36" i="5"/>
  <c r="B37" i="5" s="1"/>
  <c r="B40" i="5" s="1"/>
  <c r="B36" i="3"/>
  <c r="B37" i="3" s="1"/>
  <c r="B40" i="3" s="1"/>
  <c r="B36" i="31"/>
  <c r="B37" i="31" s="1"/>
  <c r="B36" i="12"/>
  <c r="B37" i="12" s="1"/>
  <c r="B40" i="12" s="1"/>
  <c r="B36" i="11"/>
  <c r="B37" i="11" s="1"/>
  <c r="B40" i="11" s="1"/>
  <c r="B36" i="10"/>
  <c r="B37" i="10" s="1"/>
  <c r="B40" i="10" s="1"/>
  <c r="K40" i="32"/>
  <c r="K39" i="32"/>
  <c r="K38" i="32"/>
  <c r="K37" i="32"/>
  <c r="K36" i="32"/>
  <c r="K35" i="32"/>
  <c r="K34" i="32"/>
  <c r="F36" i="32"/>
  <c r="G36" i="32" s="1"/>
  <c r="F37" i="32"/>
  <c r="G37" i="32" s="1"/>
  <c r="F38" i="32"/>
  <c r="G38" i="32" s="1"/>
  <c r="F39" i="32"/>
  <c r="G39" i="32" s="1"/>
  <c r="F40" i="32"/>
  <c r="G40" i="32" s="1"/>
  <c r="F35" i="32"/>
  <c r="G35" i="32" s="1"/>
  <c r="F34" i="32"/>
  <c r="G34" i="32" s="1"/>
  <c r="G41" i="32" l="1"/>
  <c r="B38" i="32" s="1"/>
  <c r="K41" i="32"/>
  <c r="B33" i="32" s="1"/>
  <c r="G40" i="9" l="1"/>
  <c r="G39" i="9"/>
  <c r="G38" i="9"/>
  <c r="G37" i="9"/>
  <c r="G36" i="9"/>
  <c r="G35" i="9"/>
  <c r="G34" i="9"/>
  <c r="G41" i="9" s="1"/>
  <c r="B38" i="9" s="1"/>
  <c r="G40" i="10"/>
  <c r="G39" i="10"/>
  <c r="G38" i="10"/>
  <c r="G37" i="10"/>
  <c r="G36" i="10"/>
  <c r="G35" i="10"/>
  <c r="G34" i="10"/>
  <c r="G40" i="11"/>
  <c r="G39" i="11"/>
  <c r="G38" i="11"/>
  <c r="G37" i="11"/>
  <c r="G36" i="11"/>
  <c r="G35" i="11"/>
  <c r="G34" i="11"/>
  <c r="G40" i="12"/>
  <c r="G39" i="12"/>
  <c r="G38" i="12"/>
  <c r="G37" i="12"/>
  <c r="G36" i="12"/>
  <c r="G35" i="12"/>
  <c r="G34" i="12"/>
  <c r="G41" i="12" s="1"/>
  <c r="B38" i="12" s="1"/>
  <c r="G40" i="13"/>
  <c r="G39" i="13"/>
  <c r="G38" i="13"/>
  <c r="G37" i="13"/>
  <c r="G36" i="13"/>
  <c r="G35" i="13"/>
  <c r="G34" i="13"/>
  <c r="G40" i="14"/>
  <c r="G39" i="14"/>
  <c r="G38" i="14"/>
  <c r="G37" i="14"/>
  <c r="G36" i="14"/>
  <c r="G35" i="14"/>
  <c r="G34" i="14"/>
  <c r="G41" i="14" s="1"/>
  <c r="B38" i="14" s="1"/>
  <c r="G40" i="15"/>
  <c r="G39" i="15"/>
  <c r="G38" i="15"/>
  <c r="G37" i="15"/>
  <c r="G36" i="15"/>
  <c r="G35" i="15"/>
  <c r="G34" i="15"/>
  <c r="G40" i="16"/>
  <c r="G39" i="16"/>
  <c r="G38" i="16"/>
  <c r="G37" i="16"/>
  <c r="G36" i="16"/>
  <c r="G35" i="16"/>
  <c r="G34" i="16"/>
  <c r="G40" i="17"/>
  <c r="G39" i="17"/>
  <c r="G38" i="17"/>
  <c r="G37" i="17"/>
  <c r="G36" i="17"/>
  <c r="G35" i="17"/>
  <c r="G34" i="17"/>
  <c r="G41" i="17" s="1"/>
  <c r="B38" i="17" s="1"/>
  <c r="G40" i="18"/>
  <c r="G39" i="18"/>
  <c r="G38" i="18"/>
  <c r="G37" i="18"/>
  <c r="G36" i="18"/>
  <c r="G35" i="18"/>
  <c r="G34" i="18"/>
  <c r="G41" i="18" s="1"/>
  <c r="B38" i="18" s="1"/>
  <c r="G40" i="19"/>
  <c r="G39" i="19"/>
  <c r="G38" i="19"/>
  <c r="G37" i="19"/>
  <c r="G36" i="19"/>
  <c r="G35" i="19"/>
  <c r="G34" i="19"/>
  <c r="G40" i="20"/>
  <c r="G39" i="20"/>
  <c r="G38" i="20"/>
  <c r="G37" i="20"/>
  <c r="G36" i="20"/>
  <c r="G35" i="20"/>
  <c r="G34" i="20"/>
  <c r="G40" i="21"/>
  <c r="G39" i="21"/>
  <c r="G38" i="21"/>
  <c r="G37" i="21"/>
  <c r="G36" i="21"/>
  <c r="G35" i="21"/>
  <c r="G34" i="21"/>
  <c r="G40" i="22"/>
  <c r="G39" i="22"/>
  <c r="G38" i="22"/>
  <c r="G37" i="22"/>
  <c r="G36" i="22"/>
  <c r="G35" i="22"/>
  <c r="G34" i="22"/>
  <c r="G40" i="23"/>
  <c r="G39" i="23"/>
  <c r="G38" i="23"/>
  <c r="G37" i="23"/>
  <c r="G36" i="23"/>
  <c r="G35" i="23"/>
  <c r="G34" i="23"/>
  <c r="G41" i="23" s="1"/>
  <c r="B38" i="23" s="1"/>
  <c r="G40" i="24"/>
  <c r="G39" i="24"/>
  <c r="G38" i="24"/>
  <c r="G37" i="24"/>
  <c r="G36" i="24"/>
  <c r="G35" i="24"/>
  <c r="G34" i="24"/>
  <c r="G40" i="25"/>
  <c r="G39" i="25"/>
  <c r="G38" i="25"/>
  <c r="G37" i="25"/>
  <c r="G36" i="25"/>
  <c r="G35" i="25"/>
  <c r="G34" i="25"/>
  <c r="G40" i="26"/>
  <c r="G39" i="26"/>
  <c r="G38" i="26"/>
  <c r="G37" i="26"/>
  <c r="G36" i="26"/>
  <c r="G35" i="26"/>
  <c r="G34" i="26"/>
  <c r="G40" i="27"/>
  <c r="G39" i="27"/>
  <c r="G38" i="27"/>
  <c r="G37" i="27"/>
  <c r="G36" i="27"/>
  <c r="G35" i="27"/>
  <c r="G34" i="27"/>
  <c r="G40" i="28"/>
  <c r="G39" i="28"/>
  <c r="G38" i="28"/>
  <c r="G37" i="28"/>
  <c r="G36" i="28"/>
  <c r="G35" i="28"/>
  <c r="G34" i="28"/>
  <c r="G40" i="29"/>
  <c r="G39" i="29"/>
  <c r="G38" i="29"/>
  <c r="G37" i="29"/>
  <c r="G36" i="29"/>
  <c r="G35" i="29"/>
  <c r="G34" i="29"/>
  <c r="G40" i="30"/>
  <c r="G39" i="30"/>
  <c r="G38" i="30"/>
  <c r="G37" i="30"/>
  <c r="G36" i="30"/>
  <c r="G35" i="30"/>
  <c r="G34" i="30"/>
  <c r="G40" i="31"/>
  <c r="G39" i="31"/>
  <c r="G38" i="31"/>
  <c r="G37" i="31"/>
  <c r="G36" i="31"/>
  <c r="G35" i="31"/>
  <c r="G34" i="31"/>
  <c r="G40" i="8"/>
  <c r="G39" i="8"/>
  <c r="G38" i="8"/>
  <c r="G37" i="8"/>
  <c r="G36" i="8"/>
  <c r="G35" i="8"/>
  <c r="G34" i="8"/>
  <c r="G41" i="8" s="1"/>
  <c r="B38" i="8" s="1"/>
  <c r="H11" i="7"/>
  <c r="G41" i="31" l="1"/>
  <c r="B38" i="31" s="1"/>
  <c r="B40" i="31" s="1"/>
  <c r="G41" i="30"/>
  <c r="B38" i="30" s="1"/>
  <c r="G41" i="29"/>
  <c r="B38" i="29" s="1"/>
  <c r="G41" i="28"/>
  <c r="B38" i="28" s="1"/>
  <c r="G41" i="25"/>
  <c r="B38" i="25" s="1"/>
  <c r="G41" i="22"/>
  <c r="B38" i="22" s="1"/>
  <c r="G41" i="21"/>
  <c r="B38" i="21" s="1"/>
  <c r="G41" i="19"/>
  <c r="B38" i="19" s="1"/>
  <c r="G41" i="20"/>
  <c r="B38" i="20" s="1"/>
  <c r="G41" i="16"/>
  <c r="B38" i="16" s="1"/>
  <c r="G41" i="15"/>
  <c r="B38" i="15" s="1"/>
  <c r="G41" i="13"/>
  <c r="B38" i="13" s="1"/>
  <c r="G41" i="26"/>
  <c r="B38" i="26" s="1"/>
  <c r="G41" i="24"/>
  <c r="B38" i="24" s="1"/>
  <c r="B36" i="7"/>
  <c r="B37" i="7" s="1"/>
  <c r="B40" i="7" s="1"/>
  <c r="H11" i="32"/>
  <c r="G41" i="27"/>
  <c r="B38" i="27" s="1"/>
  <c r="G41" i="11"/>
  <c r="B38" i="11" s="1"/>
  <c r="G41" i="10"/>
  <c r="B38" i="10" s="1"/>
  <c r="D4" i="32"/>
  <c r="D31" i="32" s="1"/>
  <c r="B34" i="32" s="1"/>
  <c r="H31" i="32" l="1"/>
  <c r="F31" i="32" s="1"/>
  <c r="F11" i="32"/>
  <c r="B39" i="9"/>
  <c r="B41" i="9"/>
  <c r="B39" i="11"/>
  <c r="B41" i="11"/>
  <c r="B39" i="13"/>
  <c r="B41" i="13"/>
  <c r="B39" i="15"/>
  <c r="B41" i="15"/>
  <c r="B39" i="17"/>
  <c r="B41" i="17"/>
  <c r="B41" i="19"/>
  <c r="B39" i="19"/>
  <c r="B41" i="21"/>
  <c r="B39" i="21"/>
  <c r="B41" i="23"/>
  <c r="B39" i="23"/>
  <c r="B41" i="25"/>
  <c r="B39" i="25"/>
  <c r="B41" i="27"/>
  <c r="B39" i="27"/>
  <c r="B41" i="29"/>
  <c r="B39" i="29"/>
  <c r="B41" i="8"/>
  <c r="B39" i="8"/>
  <c r="B39" i="10"/>
  <c r="B41" i="10"/>
  <c r="B39" i="12"/>
  <c r="B41" i="12"/>
  <c r="B39" i="14"/>
  <c r="B41" i="14"/>
  <c r="B39" i="16"/>
  <c r="B41" i="16"/>
  <c r="B39" i="18"/>
  <c r="B41" i="18"/>
  <c r="B41" i="20"/>
  <c r="B39" i="20"/>
  <c r="B41" i="22"/>
  <c r="B39" i="22"/>
  <c r="B41" i="24"/>
  <c r="B39" i="24"/>
  <c r="B41" i="26"/>
  <c r="B39" i="26"/>
  <c r="B41" i="28"/>
  <c r="B39" i="28"/>
  <c r="B41" i="30"/>
  <c r="B39" i="30"/>
  <c r="B41" i="31"/>
  <c r="B39" i="31"/>
  <c r="G34" i="3"/>
  <c r="G35" i="3"/>
  <c r="G36" i="3"/>
  <c r="G37" i="3"/>
  <c r="G38" i="3"/>
  <c r="G39" i="3"/>
  <c r="G40" i="3"/>
  <c r="G41" i="3" l="1"/>
  <c r="B38" i="3" s="1"/>
  <c r="G40" i="4"/>
  <c r="G39" i="4"/>
  <c r="G38" i="4"/>
  <c r="G37" i="4"/>
  <c r="G36" i="4"/>
  <c r="G35" i="4"/>
  <c r="G34" i="4"/>
  <c r="G41" i="4" s="1"/>
  <c r="B38" i="4" s="1"/>
  <c r="G40" i="5"/>
  <c r="G39" i="5"/>
  <c r="G38" i="5"/>
  <c r="G37" i="5"/>
  <c r="G36" i="5"/>
  <c r="G35" i="5"/>
  <c r="G34" i="5"/>
  <c r="G40" i="6"/>
  <c r="G39" i="6"/>
  <c r="G38" i="6"/>
  <c r="G37" i="6"/>
  <c r="G36" i="6"/>
  <c r="G35" i="6"/>
  <c r="G34" i="6"/>
  <c r="G41" i="6" s="1"/>
  <c r="B38" i="6" s="1"/>
  <c r="G40" i="7"/>
  <c r="G39" i="7"/>
  <c r="G38" i="7"/>
  <c r="G37" i="7"/>
  <c r="G36" i="7"/>
  <c r="G35" i="7"/>
  <c r="G34" i="7"/>
  <c r="G40" i="2"/>
  <c r="G39" i="2"/>
  <c r="G38" i="2"/>
  <c r="G37" i="2"/>
  <c r="G36" i="2"/>
  <c r="G35" i="2"/>
  <c r="G34" i="2"/>
  <c r="G35" i="1"/>
  <c r="G36" i="1"/>
  <c r="G37" i="1"/>
  <c r="G38" i="1"/>
  <c r="G39" i="1"/>
  <c r="G40" i="1"/>
  <c r="G34" i="1"/>
  <c r="G41" i="2" l="1"/>
  <c r="B38" i="2" s="1"/>
  <c r="B40" i="2" s="1"/>
  <c r="G41" i="1"/>
  <c r="B38" i="1" s="1"/>
  <c r="G41" i="7"/>
  <c r="B38" i="7" s="1"/>
  <c r="G41" i="5"/>
  <c r="B38" i="5" s="1"/>
  <c r="B36" i="32" l="1"/>
  <c r="B37" i="32" s="1"/>
  <c r="B41" i="1"/>
  <c r="B39" i="7"/>
  <c r="B41" i="7"/>
  <c r="B39" i="5"/>
  <c r="B41" i="5"/>
  <c r="B39" i="3"/>
  <c r="B41" i="3"/>
  <c r="B41" i="4"/>
  <c r="B39" i="4"/>
  <c r="B39" i="2"/>
  <c r="B41" i="2"/>
  <c r="B39" i="32" l="1"/>
  <c r="B40" i="32"/>
  <c r="B41" i="6"/>
  <c r="B39" i="6"/>
  <c r="B39" i="1"/>
  <c r="B41" i="32"/>
</calcChain>
</file>

<file path=xl/sharedStrings.xml><?xml version="1.0" encoding="utf-8"?>
<sst xmlns="http://schemas.openxmlformats.org/spreadsheetml/2006/main" count="1930" uniqueCount="333">
  <si>
    <t>الايرادات والمبيعات</t>
  </si>
  <si>
    <t>البيان</t>
  </si>
  <si>
    <t>المبلغ</t>
  </si>
  <si>
    <t>رقم الورديه</t>
  </si>
  <si>
    <t>التاريخ</t>
  </si>
  <si>
    <t>اليوميه</t>
  </si>
  <si>
    <t>الاجمالي</t>
  </si>
  <si>
    <t>العجز</t>
  </si>
  <si>
    <t>جزر وجرجير وليمون</t>
  </si>
  <si>
    <t>بانيه</t>
  </si>
  <si>
    <t>كبده</t>
  </si>
  <si>
    <t>لحمه</t>
  </si>
  <si>
    <t>عيش</t>
  </si>
  <si>
    <t>اجمالى مصروفات</t>
  </si>
  <si>
    <t>صاله</t>
  </si>
  <si>
    <t>تيك اوي</t>
  </si>
  <si>
    <t>ضيافه</t>
  </si>
  <si>
    <t>دليفري</t>
  </si>
  <si>
    <t>اجل</t>
  </si>
  <si>
    <t>اجمالى الايرادات</t>
  </si>
  <si>
    <t xml:space="preserve">اجل 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</si>
  <si>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</si>
  <si>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</si>
  <si>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</si>
  <si>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</si>
  <si>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</si>
  <si>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</si>
  <si>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</si>
  <si>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</si>
  <si>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</si>
  <si>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خصومات</t>
  </si>
  <si>
    <t>بدل انتقالات</t>
  </si>
  <si>
    <t xml:space="preserve">مصروفات عمومية </t>
  </si>
  <si>
    <t>تريسيكل لنقل كراتين مياة</t>
  </si>
  <si>
    <t>طباعة ورق</t>
  </si>
  <si>
    <t>سن السكاكين</t>
  </si>
  <si>
    <t>بكرة سلوتيب</t>
  </si>
  <si>
    <t xml:space="preserve">منظفات ومطهرات </t>
  </si>
  <si>
    <t>منظفات ومطهرات</t>
  </si>
  <si>
    <t>بريل وسلك</t>
  </si>
  <si>
    <t>ضيافة</t>
  </si>
  <si>
    <t>فاتورة مشتريات ابو حازم</t>
  </si>
  <si>
    <t>شهاب</t>
  </si>
  <si>
    <t xml:space="preserve">ناصر سيد </t>
  </si>
  <si>
    <t xml:space="preserve">احمد عيد - معمل </t>
  </si>
  <si>
    <t>احمد يوسف</t>
  </si>
  <si>
    <t>شعبان - معمل</t>
  </si>
  <si>
    <t>ابو انس كونتر</t>
  </si>
  <si>
    <t>انس</t>
  </si>
  <si>
    <t>محمد الزاوي</t>
  </si>
  <si>
    <t xml:space="preserve">ابو احمد - معمل </t>
  </si>
  <si>
    <t>مصطفى خالد</t>
  </si>
  <si>
    <t>ابو حازم</t>
  </si>
  <si>
    <t>محمد سيف - يوميتان</t>
  </si>
  <si>
    <t xml:space="preserve">عبد الله عاطف - معمل </t>
  </si>
  <si>
    <t>حسام - معمل</t>
  </si>
  <si>
    <t>التقرير المالى                                     7-5-2023</t>
  </si>
  <si>
    <t xml:space="preserve">الحاج احمد </t>
  </si>
  <si>
    <t>رصيد خزينة مرحل</t>
  </si>
  <si>
    <t>شحن كارت الكهرباء</t>
  </si>
  <si>
    <t>صابون سائل</t>
  </si>
  <si>
    <t xml:space="preserve">غاز </t>
  </si>
  <si>
    <t>حلويات</t>
  </si>
  <si>
    <t xml:space="preserve">محمد ممدوح </t>
  </si>
  <si>
    <t>مصطفي خالد</t>
  </si>
  <si>
    <t xml:space="preserve">عبد الحمد معمل </t>
  </si>
  <si>
    <t>3انبوبة غاز</t>
  </si>
  <si>
    <t xml:space="preserve">ابو حازم </t>
  </si>
  <si>
    <t>محمد غيث</t>
  </si>
  <si>
    <t xml:space="preserve">حسام معمل </t>
  </si>
  <si>
    <t>شهاب مدير</t>
  </si>
  <si>
    <t xml:space="preserve">شعبان احمد معمل </t>
  </si>
  <si>
    <t xml:space="preserve">انس احمد </t>
  </si>
  <si>
    <t>احمد عيد</t>
  </si>
  <si>
    <t xml:space="preserve">الحلويات </t>
  </si>
  <si>
    <t xml:space="preserve">فواتير كهرباء ومياه </t>
  </si>
  <si>
    <t>انابيب الغاز</t>
  </si>
  <si>
    <t>محمد سيف</t>
  </si>
  <si>
    <t>اجمالي المصاريف</t>
  </si>
  <si>
    <t>لا يوجد بيان مصروفات - الرقم اجمالى</t>
  </si>
  <si>
    <t>الخزينة</t>
  </si>
  <si>
    <t>مدين</t>
  </si>
  <si>
    <t>دائن</t>
  </si>
  <si>
    <t>الرصيد</t>
  </si>
  <si>
    <t>رصيد نقدي سابق</t>
  </si>
  <si>
    <t>سند 699</t>
  </si>
  <si>
    <t>زيادة بالنقدية</t>
  </si>
  <si>
    <t>كارت الكهرباء</t>
  </si>
  <si>
    <t>علبة دبابيس</t>
  </si>
  <si>
    <t>مناديل</t>
  </si>
  <si>
    <t xml:space="preserve">حلويات </t>
  </si>
  <si>
    <t xml:space="preserve">اربع انابيب </t>
  </si>
  <si>
    <t>ضيافة الحج احمد كشري</t>
  </si>
  <si>
    <t xml:space="preserve">شعبان معمل </t>
  </si>
  <si>
    <t>احمد عيد معمل</t>
  </si>
  <si>
    <t xml:space="preserve">عبد الحميد معمل </t>
  </si>
  <si>
    <t xml:space="preserve">مصطفي خالد </t>
  </si>
  <si>
    <t>محمد يوسف</t>
  </si>
  <si>
    <t>حسام عوض</t>
  </si>
  <si>
    <t>يوسف عوض</t>
  </si>
  <si>
    <t>جرجير</t>
  </si>
  <si>
    <t>اسبنشة نظافة</t>
  </si>
  <si>
    <t xml:space="preserve">ضيافه الحاج احمد </t>
  </si>
  <si>
    <t>علي كشري</t>
  </si>
  <si>
    <t>ملح</t>
  </si>
  <si>
    <t>خل</t>
  </si>
  <si>
    <t>عيش شامي للتوست</t>
  </si>
  <si>
    <t>علبة ماجي</t>
  </si>
  <si>
    <t xml:space="preserve">عيش  </t>
  </si>
  <si>
    <t>سلك</t>
  </si>
  <si>
    <t xml:space="preserve">بريل </t>
  </si>
  <si>
    <t xml:space="preserve">سكر </t>
  </si>
  <si>
    <t>حليب</t>
  </si>
  <si>
    <t>علبة كاستر</t>
  </si>
  <si>
    <t xml:space="preserve">زبيب وجوز هند </t>
  </si>
  <si>
    <t>فانليا</t>
  </si>
  <si>
    <t xml:space="preserve">2انبوبة غاز </t>
  </si>
  <si>
    <t>ضيافة الحاج احمد كشري</t>
  </si>
  <si>
    <t xml:space="preserve">اجمالي اليوميات </t>
  </si>
  <si>
    <t>سلك مواعين</t>
  </si>
  <si>
    <t xml:space="preserve">عيش </t>
  </si>
  <si>
    <t>15علبة ام علي</t>
  </si>
  <si>
    <t xml:space="preserve">خل </t>
  </si>
  <si>
    <t>3كيلو بانية</t>
  </si>
  <si>
    <t>3كيلو كبدة</t>
  </si>
  <si>
    <t>1كيلو لحمة</t>
  </si>
  <si>
    <t xml:space="preserve">ليمون </t>
  </si>
  <si>
    <t>مواصلات</t>
  </si>
  <si>
    <t xml:space="preserve">علب </t>
  </si>
  <si>
    <t xml:space="preserve">ضيافة الحاج احمد كشري </t>
  </si>
  <si>
    <t xml:space="preserve">اجمالي يوميات </t>
  </si>
  <si>
    <t>فلفل الوان2ك</t>
  </si>
  <si>
    <t xml:space="preserve">3ك بانية </t>
  </si>
  <si>
    <t>2ك كبدة</t>
  </si>
  <si>
    <t>1ك لحمة</t>
  </si>
  <si>
    <t xml:space="preserve">جرجير و ليمون </t>
  </si>
  <si>
    <t>مصاريف اخري</t>
  </si>
  <si>
    <t xml:space="preserve">سلك مواعين </t>
  </si>
  <si>
    <t>سجائر الحاج احمد</t>
  </si>
  <si>
    <t xml:space="preserve">شحن كارت الكهرباء </t>
  </si>
  <si>
    <t>ضيافة الحاج لحمد الي البيت</t>
  </si>
  <si>
    <t xml:space="preserve">من حساب ابوحازم امس </t>
  </si>
  <si>
    <t>اجمالي اليوميات</t>
  </si>
  <si>
    <t xml:space="preserve">فلفل رومي </t>
  </si>
  <si>
    <t>غاز</t>
  </si>
  <si>
    <t xml:space="preserve">الحاج احمد كشري </t>
  </si>
  <si>
    <t xml:space="preserve">احمد يوسف </t>
  </si>
  <si>
    <t xml:space="preserve">شهاب مجدي </t>
  </si>
  <si>
    <t>الزاوي</t>
  </si>
  <si>
    <t xml:space="preserve">عبد الحميد </t>
  </si>
  <si>
    <t>الشيف عمرو</t>
  </si>
  <si>
    <t xml:space="preserve">محمد سيف </t>
  </si>
  <si>
    <t>ادهم حوض</t>
  </si>
  <si>
    <t>يوسف حوض</t>
  </si>
  <si>
    <t>ناصر سيد</t>
  </si>
  <si>
    <t>كارت شحن الكهرباء</t>
  </si>
  <si>
    <t xml:space="preserve">2كيس مكرونة </t>
  </si>
  <si>
    <t xml:space="preserve">فتالة </t>
  </si>
  <si>
    <t xml:space="preserve">ام ياسين احمد كشري </t>
  </si>
  <si>
    <t xml:space="preserve">طلبات قهوة وشاي </t>
  </si>
  <si>
    <t>علي كشري ضيافة</t>
  </si>
  <si>
    <t>ضيافة الحاج احمد كشري ياسين</t>
  </si>
  <si>
    <t>انس حوض</t>
  </si>
  <si>
    <t xml:space="preserve">محمد الزاوي </t>
  </si>
  <si>
    <t>محمد رجب حوض</t>
  </si>
  <si>
    <t>احمد كونتر</t>
  </si>
  <si>
    <t>سلفة عمرو الشيف</t>
  </si>
  <si>
    <t>جرجير وليمون</t>
  </si>
  <si>
    <t>حدوث خطاء باليومية من الساعه 11 صباحا الي الساعة 1 ظهرا   يوم 5/17 وتم اقفالها علي هذا الخطاء وفتح اليومية من جديد .......</t>
  </si>
  <si>
    <t xml:space="preserve">صافي الايراد </t>
  </si>
  <si>
    <t>زيادة بالنقدية 13ج</t>
  </si>
  <si>
    <t>زيادة بالنقدية 11ج</t>
  </si>
  <si>
    <t>عجز بالنقدية 44ج</t>
  </si>
  <si>
    <t>ليفة غسيل مواعين</t>
  </si>
  <si>
    <t xml:space="preserve">صابون سائل </t>
  </si>
  <si>
    <t xml:space="preserve">جرجير </t>
  </si>
  <si>
    <t>ليمون</t>
  </si>
  <si>
    <t>4انابيب غاز</t>
  </si>
  <si>
    <t>مواصلات المياه</t>
  </si>
  <si>
    <t xml:space="preserve">علي كشري </t>
  </si>
  <si>
    <t>شهاب مجدي</t>
  </si>
  <si>
    <t>احمد يوسف - تطبيق</t>
  </si>
  <si>
    <t xml:space="preserve">احمد عيد معمل </t>
  </si>
  <si>
    <t xml:space="preserve">انس معمل </t>
  </si>
  <si>
    <t>عبد الرحمن سامح</t>
  </si>
  <si>
    <t>محمد حوض</t>
  </si>
  <si>
    <t>عبد الحميد</t>
  </si>
  <si>
    <t xml:space="preserve">خصاء بالسيستم وتم اغلاق اليومية بواسطة شهاب وفتحها مرة اخري من جديد وذالك في نفس االيوم .. </t>
  </si>
  <si>
    <t xml:space="preserve">جرجير وليمون </t>
  </si>
  <si>
    <t>عيش توست</t>
  </si>
  <si>
    <t>اكياس حليب</t>
  </si>
  <si>
    <t>فلفل</t>
  </si>
  <si>
    <t>جلد انابيب</t>
  </si>
  <si>
    <t>الحاج احمد</t>
  </si>
  <si>
    <t>محمد ممدوح</t>
  </si>
  <si>
    <t>عمرو الشيف</t>
  </si>
  <si>
    <t>عبد الرحمن كونتر</t>
  </si>
  <si>
    <t xml:space="preserve">سلك+ بريل </t>
  </si>
  <si>
    <t>احمد عيد كاشير</t>
  </si>
  <si>
    <t xml:space="preserve"> 2فيروز للحاج احمد </t>
  </si>
  <si>
    <t xml:space="preserve">مواصلات للحلويات </t>
  </si>
  <si>
    <t>انابيب غاز</t>
  </si>
  <si>
    <t xml:space="preserve">بريل مواعين </t>
  </si>
  <si>
    <t xml:space="preserve">مردودات المبيعات </t>
  </si>
  <si>
    <t>شعبان معمل</t>
  </si>
  <si>
    <t xml:space="preserve">عبد الله كونتر </t>
  </si>
  <si>
    <t xml:space="preserve">التاريخ </t>
  </si>
  <si>
    <t xml:space="preserve">وارد </t>
  </si>
  <si>
    <t xml:space="preserve">منصرف </t>
  </si>
  <si>
    <t xml:space="preserve">بيان </t>
  </si>
  <si>
    <t xml:space="preserve">ملاحظات </t>
  </si>
  <si>
    <t xml:space="preserve">مدين </t>
  </si>
  <si>
    <t xml:space="preserve">دائن </t>
  </si>
  <si>
    <t xml:space="preserve">مشتريات مطعم اصل الكشري </t>
  </si>
  <si>
    <t>احدي محلات احمد كشري</t>
  </si>
  <si>
    <t>موردين مواد خام للمحل</t>
  </si>
  <si>
    <t>مكرونة خرز</t>
  </si>
  <si>
    <t>مكرونة اسباكتي</t>
  </si>
  <si>
    <t xml:space="preserve">شعرية </t>
  </si>
  <si>
    <t xml:space="preserve">ملح </t>
  </si>
  <si>
    <t>40شيكارة×185ج</t>
  </si>
  <si>
    <t>5شيكارة ×185ج</t>
  </si>
  <si>
    <t>2شيكارة ×35ج</t>
  </si>
  <si>
    <t>رصيد</t>
  </si>
  <si>
    <t>اسم المورد</t>
  </si>
  <si>
    <t>الحاج حمدي حسين</t>
  </si>
  <si>
    <t xml:space="preserve">1ك جزر </t>
  </si>
  <si>
    <t>سلك + بريل</t>
  </si>
  <si>
    <t>ضيافة صلاح الظابط</t>
  </si>
  <si>
    <t>انس احمد</t>
  </si>
  <si>
    <t xml:space="preserve">عبد الرحمان كونتر </t>
  </si>
  <si>
    <t xml:space="preserve">شحن كهرباء </t>
  </si>
  <si>
    <t>جزر</t>
  </si>
  <si>
    <t xml:space="preserve">صابون سائل + بريل </t>
  </si>
  <si>
    <t>3انابيب غاز</t>
  </si>
  <si>
    <t xml:space="preserve">علبة حلويات </t>
  </si>
  <si>
    <t xml:space="preserve">كريمة علبة </t>
  </si>
  <si>
    <t xml:space="preserve">علي كشري + مواصلات </t>
  </si>
  <si>
    <t>حليب +ارز +سكر +فانليا +مكسرات</t>
  </si>
  <si>
    <t xml:space="preserve">محمد ناصر </t>
  </si>
  <si>
    <t xml:space="preserve">عبد الرحمن كونتر </t>
  </si>
  <si>
    <t>زيادة 3ج</t>
  </si>
  <si>
    <t>زيادة 1ج</t>
  </si>
  <si>
    <t>سداد المتبقي من الفاتورة سند 772</t>
  </si>
  <si>
    <t>سداد جزاء من الفاتورة  سند 760</t>
  </si>
  <si>
    <t xml:space="preserve">سلك مواعيد +بريل </t>
  </si>
  <si>
    <t xml:space="preserve">جرجير+ليمون </t>
  </si>
  <si>
    <t xml:space="preserve">4انابيب غاز </t>
  </si>
  <si>
    <t xml:space="preserve">علبة كريمة </t>
  </si>
  <si>
    <t>سلاكة حوض</t>
  </si>
  <si>
    <t>عبدو كونتر</t>
  </si>
  <si>
    <t>محمد تامر</t>
  </si>
  <si>
    <t>احمد يوسف خصم 20ج سوء مظهر</t>
  </si>
  <si>
    <t>مكلرونة قلم فرن</t>
  </si>
  <si>
    <t>10شيكارة ×190ج</t>
  </si>
  <si>
    <t>حمص</t>
  </si>
  <si>
    <t>1شيكارة 25ك ×45ج</t>
  </si>
  <si>
    <t xml:space="preserve">نبيل شعبان </t>
  </si>
  <si>
    <t xml:space="preserve">جرجير +ليمون + جزر </t>
  </si>
  <si>
    <t xml:space="preserve">شحن كارت كهرباء </t>
  </si>
  <si>
    <t>مواصلات للموقع</t>
  </si>
  <si>
    <t xml:space="preserve">3انابيب غاز </t>
  </si>
  <si>
    <t xml:space="preserve">محمد تامر </t>
  </si>
  <si>
    <t xml:space="preserve">الشيف عمرو </t>
  </si>
  <si>
    <t xml:space="preserve">عبدو كونتر </t>
  </si>
  <si>
    <t>انس احمد وتم خصم 20ج</t>
  </si>
  <si>
    <t xml:space="preserve">تريسكل نقل الطلبات </t>
  </si>
  <si>
    <t>سداد فاتورة يوم 23/5/2023 سند صرف 781</t>
  </si>
  <si>
    <t xml:space="preserve">حليب </t>
  </si>
  <si>
    <t xml:space="preserve">ارز </t>
  </si>
  <si>
    <t>مكسرات + بوريو</t>
  </si>
  <si>
    <t xml:space="preserve">4انبوبة غاز </t>
  </si>
  <si>
    <t xml:space="preserve">حلويات + كريمة </t>
  </si>
  <si>
    <t>زيادة بالنقدية 7ج</t>
  </si>
  <si>
    <t xml:space="preserve">جرجير +ى ليمون + جزر </t>
  </si>
  <si>
    <t xml:space="preserve">عيش +عيش للتوست </t>
  </si>
  <si>
    <t xml:space="preserve">1ك فلفل رومي اخضر </t>
  </si>
  <si>
    <t>مواصلات لموقع المنشيه</t>
  </si>
  <si>
    <t xml:space="preserve">2فيشة كهرباء </t>
  </si>
  <si>
    <t xml:space="preserve">بنزين </t>
  </si>
  <si>
    <t xml:space="preserve">شعبان احمد </t>
  </si>
  <si>
    <t>ناصر سيد تطبيق</t>
  </si>
  <si>
    <t>عبدو سامح</t>
  </si>
  <si>
    <t xml:space="preserve">عمرو الشيف سلفة </t>
  </si>
  <si>
    <t>مصطفي محمد</t>
  </si>
  <si>
    <t xml:space="preserve">ناصر سيد بعد خصم 2 ساعة </t>
  </si>
  <si>
    <t>عجز بالنقدية 19ج</t>
  </si>
  <si>
    <t>زيادة بالنقدية 2ج</t>
  </si>
  <si>
    <t>10عديات طماطم ×135ج</t>
  </si>
  <si>
    <t>مشال وارضية</t>
  </si>
  <si>
    <t>10عديات طماطم ×120ج</t>
  </si>
  <si>
    <t xml:space="preserve">10عديات طماطم×125ج </t>
  </si>
  <si>
    <t>10عديات طماطم×90ج</t>
  </si>
  <si>
    <t>سداد المبلغ المستحق سند صرف 800</t>
  </si>
  <si>
    <t>2انبوبة غاز</t>
  </si>
  <si>
    <t xml:space="preserve">خل +فلفل رومي +جزر </t>
  </si>
  <si>
    <t>محمد محمود</t>
  </si>
  <si>
    <t>الشيف عمرو سلفة</t>
  </si>
  <si>
    <t>محمد محروس</t>
  </si>
  <si>
    <t>بريل مواعين</t>
  </si>
  <si>
    <t>جرجير + ليمون</t>
  </si>
  <si>
    <t>حلويات للحاج</t>
  </si>
  <si>
    <t xml:space="preserve"> للحاج2بيبسي</t>
  </si>
  <si>
    <t>قفل للمخزن</t>
  </si>
  <si>
    <t>طلبات حلويات</t>
  </si>
  <si>
    <t>سلك وصابون</t>
  </si>
  <si>
    <t>مشكلة في الخزنة عند غلق الكاميرات</t>
  </si>
  <si>
    <t>عجز في الخزنة سرقة 200ج</t>
  </si>
  <si>
    <t>زيادة بالنقدية 18ج</t>
  </si>
  <si>
    <t>بيرسول + صابون سائل</t>
  </si>
  <si>
    <t xml:space="preserve">جرجير + ليمون </t>
  </si>
  <si>
    <t xml:space="preserve">مواصلات للمكتب </t>
  </si>
  <si>
    <t>مواصلات للمكتب حسين دليفري</t>
  </si>
  <si>
    <t>امير لزق +اسبونشا</t>
  </si>
  <si>
    <t xml:space="preserve">مصطفي محمد </t>
  </si>
  <si>
    <t>عبد الحميد معمل</t>
  </si>
  <si>
    <t xml:space="preserve">ضيافية الحاج احمد تم تسجيلها علي الدليفري وتم خروجها مصاريف </t>
  </si>
  <si>
    <t>جرجير + ليمون + جزر</t>
  </si>
  <si>
    <t xml:space="preserve">انقلات </t>
  </si>
  <si>
    <t>حليب + فانليا</t>
  </si>
  <si>
    <t xml:space="preserve">3انبوبة غاز </t>
  </si>
  <si>
    <t>كريمة علبة</t>
  </si>
  <si>
    <t xml:space="preserve">يوسف استيور </t>
  </si>
  <si>
    <t xml:space="preserve">بندق معمل </t>
  </si>
  <si>
    <t xml:space="preserve">حسين دليفري </t>
  </si>
  <si>
    <t>ضيافة الحاج</t>
  </si>
  <si>
    <t>عجز بالنقدية 10ج</t>
  </si>
  <si>
    <t>جزر+ليمون +جرجير</t>
  </si>
  <si>
    <t xml:space="preserve">لحام +مواصلات </t>
  </si>
  <si>
    <t xml:space="preserve">سلك + صابون </t>
  </si>
  <si>
    <t>حسين دليفري</t>
  </si>
  <si>
    <t xml:space="preserve">محمد استيور </t>
  </si>
  <si>
    <t xml:space="preserve">الشيف عمرو سلفة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</si>
</sst>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* #,##0.0_);_(* \(#,##0.0\);_(* &quot;-&quot;??_);_(@_)"/>
    <numFmt numFmtId="166" formatCode="_(* #,##0.0_);_(* \(#,##0.0\);_(* &quot;-&quot;?_);_(@_)"/>
    <numFmt numFmtId="167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8"/>
      <color theme="1"/>
      <name val="Aldhabi"/>
    </font>
    <font>
      <b/>
      <sz val="28"/>
      <color indexed="8"/>
      <name val="Aldhabi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auto="1"/>
      </left>
      <right style="medium">
        <color indexed="64"/>
      </right>
      <top style="thick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 style="thick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medium">
        <color theme="1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medium">
        <color theme="1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thin">
        <color theme="8" tint="-0.499984740745262"/>
      </bottom>
      <diagonal/>
    </border>
    <border>
      <left style="medium">
        <color theme="1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 style="medium">
        <color theme="1"/>
      </right>
      <top style="thin">
        <color theme="8" tint="-0.499984740745262"/>
      </top>
      <bottom style="medium">
        <color theme="1"/>
      </bottom>
      <diagonal/>
    </border>
    <border>
      <left style="thin">
        <color theme="8" tint="-0.499984740745262"/>
      </left>
      <right/>
      <top style="medium">
        <color theme="1"/>
      </top>
      <bottom style="thin">
        <color theme="8" tint="-0.499984740745262"/>
      </bottom>
      <diagonal/>
    </border>
    <border>
      <left/>
      <right/>
      <top/>
      <bottom style="medium">
        <color theme="1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medium">
        <color theme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4" fontId="4" fillId="0" borderId="15" xfId="1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4" fillId="0" borderId="19" xfId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/>
    <xf numFmtId="165" fontId="4" fillId="0" borderId="1" xfId="1" applyNumberFormat="1" applyFont="1" applyBorder="1" applyAlignment="1">
      <alignment vertical="center"/>
    </xf>
    <xf numFmtId="165" fontId="4" fillId="0" borderId="16" xfId="1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0" fillId="0" borderId="16" xfId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0" fillId="0" borderId="25" xfId="1" applyFont="1" applyBorder="1" applyAlignment="1">
      <alignment horizontal="center" vertical="center"/>
    </xf>
    <xf numFmtId="164" fontId="0" fillId="0" borderId="26" xfId="1" applyFont="1" applyBorder="1" applyAlignment="1">
      <alignment horizontal="center" vertical="center"/>
    </xf>
    <xf numFmtId="164" fontId="0" fillId="0" borderId="27" xfId="1" applyFont="1" applyBorder="1" applyAlignment="1">
      <alignment horizontal="center" vertical="center"/>
    </xf>
    <xf numFmtId="164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0" fillId="0" borderId="1" xfId="0" applyBorder="1"/>
    <xf numFmtId="14" fontId="0" fillId="0" borderId="2" xfId="0" applyNumberFormat="1" applyBorder="1" applyAlignment="1">
      <alignment horizontal="center" vertical="center"/>
    </xf>
    <xf numFmtId="14" fontId="2" fillId="0" borderId="0" xfId="0" applyNumberFormat="1" applyFont="1" applyBorder="1" applyAlignment="1">
      <alignment vertical="center"/>
    </xf>
    <xf numFmtId="164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9" xfId="1" applyFont="1" applyBorder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2" fontId="5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6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164" fontId="0" fillId="2" borderId="25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4" fontId="0" fillId="0" borderId="0" xfId="0" applyNumberFormat="1"/>
    <xf numFmtId="164" fontId="10" fillId="0" borderId="0" xfId="0" applyNumberFormat="1" applyFont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5" fontId="0" fillId="0" borderId="0" xfId="0" applyNumberFormat="1"/>
    <xf numFmtId="0" fontId="0" fillId="0" borderId="30" xfId="0" applyBorder="1" applyAlignment="1">
      <alignment horizontal="center" vertical="center"/>
    </xf>
    <xf numFmtId="164" fontId="0" fillId="0" borderId="23" xfId="1" applyFont="1" applyBorder="1" applyAlignment="1">
      <alignment horizontal="center" vertical="center"/>
    </xf>
    <xf numFmtId="164" fontId="0" fillId="0" borderId="31" xfId="1" applyFont="1" applyBorder="1" applyAlignment="1">
      <alignment horizontal="center" vertical="center"/>
    </xf>
    <xf numFmtId="0" fontId="0" fillId="0" borderId="26" xfId="0" applyBorder="1"/>
    <xf numFmtId="14" fontId="0" fillId="0" borderId="0" xfId="0" applyNumberFormat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0" borderId="28" xfId="1" applyFont="1" applyBorder="1" applyAlignment="1">
      <alignment horizontal="center" vertical="center"/>
    </xf>
    <xf numFmtId="0" fontId="0" fillId="0" borderId="29" xfId="0" applyBorder="1"/>
    <xf numFmtId="0" fontId="7" fillId="0" borderId="33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5" fillId="0" borderId="36" xfId="1" applyFont="1" applyBorder="1" applyAlignment="1">
      <alignment horizontal="center" vertical="center"/>
    </xf>
    <xf numFmtId="0" fontId="0" fillId="0" borderId="36" xfId="0" applyBorder="1"/>
    <xf numFmtId="0" fontId="5" fillId="0" borderId="6" xfId="0" applyFont="1" applyBorder="1" applyAlignment="1">
      <alignment horizontal="center" vertical="center"/>
    </xf>
    <xf numFmtId="0" fontId="0" fillId="0" borderId="37" xfId="0" applyBorder="1"/>
    <xf numFmtId="0" fontId="5" fillId="0" borderId="38" xfId="0" applyFont="1" applyBorder="1" applyAlignment="1">
      <alignment horizontal="center" vertical="center"/>
    </xf>
    <xf numFmtId="164" fontId="5" fillId="0" borderId="39" xfId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64" fontId="0" fillId="0" borderId="40" xfId="1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164" fontId="0" fillId="0" borderId="44" xfId="1" applyFont="1" applyBorder="1" applyAlignment="1">
      <alignment horizontal="center" vertical="center"/>
    </xf>
    <xf numFmtId="164" fontId="0" fillId="0" borderId="36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64" fontId="0" fillId="0" borderId="46" xfId="1" applyFont="1" applyBorder="1" applyAlignment="1">
      <alignment horizontal="center" vertical="center"/>
    </xf>
    <xf numFmtId="0" fontId="0" fillId="2" borderId="36" xfId="0" applyFill="1" applyBorder="1"/>
    <xf numFmtId="164" fontId="2" fillId="0" borderId="33" xfId="1" applyFont="1" applyBorder="1" applyAlignment="1">
      <alignment horizontal="center" vertical="center"/>
    </xf>
    <xf numFmtId="164" fontId="2" fillId="0" borderId="47" xfId="1" applyFont="1" applyBorder="1" applyAlignment="1">
      <alignment horizontal="center" vertical="center"/>
    </xf>
    <xf numFmtId="164" fontId="2" fillId="0" borderId="48" xfId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4" xfId="1" applyFont="1" applyFill="1" applyBorder="1" applyAlignment="1">
      <alignment horizontal="center" vertical="center"/>
    </xf>
    <xf numFmtId="164" fontId="2" fillId="0" borderId="35" xfId="1" applyFont="1" applyFill="1" applyBorder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164" fontId="0" fillId="0" borderId="49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50" xfId="1" applyFont="1" applyBorder="1" applyAlignment="1">
      <alignment horizontal="center" vertical="center"/>
    </xf>
    <xf numFmtId="0" fontId="0" fillId="0" borderId="51" xfId="0" applyBorder="1"/>
    <xf numFmtId="0" fontId="0" fillId="0" borderId="52" xfId="0" applyBorder="1" applyAlignment="1">
      <alignment horizontal="center" vertical="center"/>
    </xf>
    <xf numFmtId="164" fontId="0" fillId="0" borderId="53" xfId="1" applyFont="1" applyBorder="1" applyAlignment="1">
      <alignment horizontal="center" vertical="center"/>
    </xf>
    <xf numFmtId="164" fontId="4" fillId="0" borderId="27" xfId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7" fontId="4" fillId="0" borderId="1" xfId="1" applyNumberFormat="1" applyFont="1" applyBorder="1" applyAlignment="1">
      <alignment vertical="center"/>
    </xf>
    <xf numFmtId="0" fontId="0" fillId="0" borderId="55" xfId="0" applyBorder="1"/>
    <xf numFmtId="0" fontId="0" fillId="0" borderId="59" xfId="0" applyBorder="1"/>
    <xf numFmtId="0" fontId="0" fillId="0" borderId="60" xfId="0" applyBorder="1"/>
    <xf numFmtId="0" fontId="0" fillId="0" borderId="62" xfId="0" applyBorder="1"/>
    <xf numFmtId="0" fontId="0" fillId="0" borderId="63" xfId="0" applyBorder="1"/>
    <xf numFmtId="0" fontId="8" fillId="0" borderId="56" xfId="0" applyFont="1" applyBorder="1" applyAlignment="1">
      <alignment horizontal="center" vertical="center"/>
    </xf>
    <xf numFmtId="0" fontId="8" fillId="0" borderId="57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14" fontId="0" fillId="0" borderId="0" xfId="0" applyNumberFormat="1"/>
    <xf numFmtId="0" fontId="14" fillId="0" borderId="0" xfId="0" applyFont="1" applyBorder="1" applyAlignment="1">
      <alignment horizontal="center" vertical="center"/>
    </xf>
    <xf numFmtId="14" fontId="0" fillId="0" borderId="59" xfId="0" applyNumberFormat="1" applyBorder="1"/>
    <xf numFmtId="0" fontId="13" fillId="0" borderId="0" xfId="0" applyFont="1" applyAlignment="1">
      <alignment horizontal="center" vertical="center"/>
    </xf>
    <xf numFmtId="0" fontId="8" fillId="0" borderId="64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164" fontId="0" fillId="0" borderId="62" xfId="1" applyFont="1" applyBorder="1"/>
    <xf numFmtId="0" fontId="0" fillId="0" borderId="66" xfId="0" applyBorder="1"/>
    <xf numFmtId="0" fontId="0" fillId="0" borderId="67" xfId="0" applyBorder="1"/>
    <xf numFmtId="0" fontId="0" fillId="0" borderId="68" xfId="0" applyBorder="1"/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0" fillId="0" borderId="72" xfId="0" applyBorder="1"/>
    <xf numFmtId="0" fontId="0" fillId="0" borderId="73" xfId="0" applyBorder="1"/>
    <xf numFmtId="0" fontId="0" fillId="0" borderId="74" xfId="0" applyBorder="1"/>
    <xf numFmtId="0" fontId="0" fillId="0" borderId="75" xfId="0" applyBorder="1"/>
    <xf numFmtId="0" fontId="0" fillId="0" borderId="76" xfId="0" applyBorder="1"/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5" fontId="5" fillId="0" borderId="16" xfId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5" fontId="4" fillId="0" borderId="13" xfId="1" applyNumberFormat="1" applyFont="1" applyBorder="1" applyAlignment="1">
      <alignment horizontal="center" vertical="center"/>
    </xf>
    <xf numFmtId="165" fontId="4" fillId="0" borderId="14" xfId="1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4" fillId="0" borderId="1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54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6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topLeftCell="A2" zoomScale="62" zoomScaleNormal="62" workbookViewId="0">
      <pane ySplit="2" topLeftCell="A4" activePane="bottomLeft" state="frozen"/>
      <selection activeCell="N23" sqref="N23"/>
      <selection pane="bottomLeft" activeCell="D13" sqref="D13"/>
    </sheetView>
  </sheetViews>
  <sheetFormatPr defaultRowHeight="15" x14ac:dyDescent="0.25"/>
  <cols>
    <col min="1" max="1" width="22.7109375" bestFit="1" customWidth="1"/>
    <col min="2" max="2" width="19.140625" customWidth="1"/>
    <col min="3" max="3" width="20.85546875" customWidth="1"/>
    <col min="4" max="4" width="24.28515625" bestFit="1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4.5703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37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2"/>
      <c r="B4" s="1"/>
      <c r="C4" s="1" t="s">
        <v>14</v>
      </c>
      <c r="D4" s="34"/>
      <c r="E4" s="82"/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/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/>
      <c r="E7" s="82"/>
      <c r="F7" s="37">
        <f t="shared" si="0"/>
        <v>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/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/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0</v>
      </c>
      <c r="E31" s="87"/>
      <c r="F31" s="37">
        <f t="shared" si="0"/>
        <v>0</v>
      </c>
      <c r="G31" s="88">
        <f>SUM(G4:G30)</f>
        <v>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0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0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0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0</v>
      </c>
    </row>
    <row r="42" spans="1:7" ht="15.75" thickTop="1" x14ac:dyDescent="0.25"/>
  </sheetData>
  <mergeCells count="6">
    <mergeCell ref="E2:L2"/>
    <mergeCell ref="E41:F41"/>
    <mergeCell ref="B34:C34"/>
    <mergeCell ref="B35:C35"/>
    <mergeCell ref="B36:C36"/>
    <mergeCell ref="A31:C31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9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8554687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45056</v>
      </c>
      <c r="B4" s="1"/>
      <c r="C4" s="1" t="s">
        <v>14</v>
      </c>
      <c r="D4" s="34">
        <v>2122</v>
      </c>
      <c r="E4" s="82" t="s">
        <v>105</v>
      </c>
      <c r="F4" s="37">
        <f>SUM(G4:T4)</f>
        <v>10</v>
      </c>
      <c r="G4" s="37"/>
      <c r="H4" s="37">
        <v>10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45056</v>
      </c>
      <c r="B5" s="1"/>
      <c r="C5" s="1" t="s">
        <v>15</v>
      </c>
      <c r="D5" s="34">
        <v>3330</v>
      </c>
      <c r="E5" s="82" t="s">
        <v>12</v>
      </c>
      <c r="F5" s="37">
        <f t="shared" ref="F5:F31" si="0">SUM(G5:T5)</f>
        <v>90</v>
      </c>
      <c r="G5" s="37"/>
      <c r="H5" s="37"/>
      <c r="I5" s="37"/>
      <c r="J5" s="37"/>
      <c r="K5" s="37"/>
      <c r="L5" s="37">
        <v>90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45056</v>
      </c>
      <c r="B6" s="1"/>
      <c r="C6" s="1" t="s">
        <v>16</v>
      </c>
      <c r="D6" s="34"/>
      <c r="E6" s="82" t="s">
        <v>100</v>
      </c>
      <c r="F6" s="37">
        <f t="shared" si="0"/>
        <v>10</v>
      </c>
      <c r="G6" s="37"/>
      <c r="H6" s="37">
        <v>10</v>
      </c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45056</v>
      </c>
      <c r="B7" s="1"/>
      <c r="C7" s="1" t="s">
        <v>17</v>
      </c>
      <c r="D7" s="34">
        <v>780</v>
      </c>
      <c r="E7" s="82" t="s">
        <v>12</v>
      </c>
      <c r="F7" s="37">
        <f t="shared" si="0"/>
        <v>45</v>
      </c>
      <c r="G7" s="37"/>
      <c r="H7" s="37"/>
      <c r="I7" s="37"/>
      <c r="J7" s="37"/>
      <c r="K7" s="37"/>
      <c r="L7" s="37">
        <v>45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45056</v>
      </c>
      <c r="B8" s="1"/>
      <c r="C8" s="1" t="s">
        <v>18</v>
      </c>
      <c r="D8" s="34">
        <f>45+111+138</f>
        <v>294</v>
      </c>
      <c r="E8" s="82" t="s">
        <v>12</v>
      </c>
      <c r="F8" s="37">
        <f t="shared" si="0"/>
        <v>45</v>
      </c>
      <c r="G8" s="37"/>
      <c r="H8" s="37"/>
      <c r="I8" s="37"/>
      <c r="J8" s="37"/>
      <c r="K8" s="37"/>
      <c r="L8" s="37">
        <v>45</v>
      </c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45056</v>
      </c>
      <c r="B9" s="1"/>
      <c r="C9" s="1" t="s">
        <v>30</v>
      </c>
      <c r="D9" s="34">
        <v>-10</v>
      </c>
      <c r="E9" s="82" t="s">
        <v>12</v>
      </c>
      <c r="F9" s="37">
        <f t="shared" si="0"/>
        <v>45</v>
      </c>
      <c r="G9" s="37"/>
      <c r="H9" s="37"/>
      <c r="I9" s="37"/>
      <c r="J9" s="37"/>
      <c r="K9" s="37"/>
      <c r="L9" s="37">
        <v>45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45056</v>
      </c>
      <c r="B10" s="1"/>
      <c r="C10" s="1" t="s">
        <v>203</v>
      </c>
      <c r="D10" s="34"/>
      <c r="E10" s="82" t="s">
        <v>62</v>
      </c>
      <c r="F10" s="37">
        <f t="shared" si="0"/>
        <v>60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>
        <v>60</v>
      </c>
      <c r="T10" s="84"/>
    </row>
    <row r="11" spans="1:20" ht="15.75" x14ac:dyDescent="0.25">
      <c r="A11" s="41">
        <v>45056</v>
      </c>
      <c r="B11" s="1"/>
      <c r="C11" s="1"/>
      <c r="D11" s="34"/>
      <c r="E11" s="82" t="s">
        <v>101</v>
      </c>
      <c r="F11" s="37">
        <f t="shared" si="0"/>
        <v>15</v>
      </c>
      <c r="G11" s="37"/>
      <c r="H11" s="37"/>
      <c r="I11" s="37"/>
      <c r="J11" s="37"/>
      <c r="K11" s="37"/>
      <c r="L11" s="37"/>
      <c r="M11" s="38"/>
      <c r="N11" s="38"/>
      <c r="O11" s="38"/>
      <c r="P11" s="38">
        <v>15</v>
      </c>
      <c r="Q11" s="39"/>
      <c r="R11" s="40"/>
      <c r="S11" s="40"/>
      <c r="T11" s="84"/>
    </row>
    <row r="12" spans="1:20" ht="15.75" x14ac:dyDescent="0.25">
      <c r="A12" s="41">
        <v>45056</v>
      </c>
      <c r="B12" s="1"/>
      <c r="C12" s="1"/>
      <c r="D12" s="34"/>
      <c r="E12" s="82" t="s">
        <v>131</v>
      </c>
      <c r="F12" s="37">
        <f t="shared" si="0"/>
        <v>100</v>
      </c>
      <c r="G12" s="37"/>
      <c r="H12" s="37">
        <v>100</v>
      </c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45056</v>
      </c>
      <c r="B13" s="1"/>
      <c r="C13" s="1"/>
      <c r="D13" s="34"/>
      <c r="E13" s="82" t="s">
        <v>102</v>
      </c>
      <c r="F13" s="37">
        <f t="shared" si="0"/>
        <v>138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>
        <v>138</v>
      </c>
      <c r="R13" s="40"/>
      <c r="S13" s="40"/>
      <c r="T13" s="84"/>
    </row>
    <row r="14" spans="1:20" ht="15.75" x14ac:dyDescent="0.25">
      <c r="A14" s="41">
        <v>45056</v>
      </c>
      <c r="B14" s="1"/>
      <c r="C14" s="1"/>
      <c r="D14" s="34"/>
      <c r="E14" s="82" t="s">
        <v>103</v>
      </c>
      <c r="F14" s="37">
        <f t="shared" si="0"/>
        <v>63</v>
      </c>
      <c r="G14" s="37"/>
      <c r="H14" s="37"/>
      <c r="I14" s="37"/>
      <c r="J14" s="37"/>
      <c r="K14" s="37"/>
      <c r="L14" s="37"/>
      <c r="M14" s="38"/>
      <c r="N14" s="38"/>
      <c r="O14" s="38"/>
      <c r="P14" s="38">
        <v>63</v>
      </c>
      <c r="Q14" s="39"/>
      <c r="R14" s="40"/>
      <c r="S14" s="40"/>
      <c r="T14" s="84"/>
    </row>
    <row r="15" spans="1:20" ht="15.75" x14ac:dyDescent="0.25">
      <c r="A15" s="41">
        <v>45056</v>
      </c>
      <c r="B15" s="1"/>
      <c r="C15" s="1"/>
      <c r="D15" s="34"/>
      <c r="E15" s="82" t="s">
        <v>104</v>
      </c>
      <c r="F15" s="37">
        <f t="shared" si="0"/>
        <v>5</v>
      </c>
      <c r="G15" s="37"/>
      <c r="H15" s="37">
        <v>5</v>
      </c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45056</v>
      </c>
      <c r="B16" s="1"/>
      <c r="C16" s="1"/>
      <c r="D16" s="34"/>
      <c r="E16" s="82" t="s">
        <v>132</v>
      </c>
      <c r="F16" s="37">
        <f t="shared" si="0"/>
        <v>510</v>
      </c>
      <c r="G16" s="37"/>
      <c r="H16" s="37"/>
      <c r="I16" s="37">
        <v>510</v>
      </c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45056</v>
      </c>
      <c r="B17" s="1"/>
      <c r="C17" s="1"/>
      <c r="D17" s="34"/>
      <c r="E17" s="82" t="s">
        <v>133</v>
      </c>
      <c r="F17" s="37">
        <f t="shared" si="0"/>
        <v>230</v>
      </c>
      <c r="G17" s="37"/>
      <c r="H17" s="37"/>
      <c r="I17" s="37"/>
      <c r="J17" s="37">
        <v>230</v>
      </c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45056</v>
      </c>
      <c r="B18" s="1"/>
      <c r="C18" s="1"/>
      <c r="D18" s="34"/>
      <c r="E18" s="82" t="s">
        <v>134</v>
      </c>
      <c r="F18" s="37">
        <f t="shared" si="0"/>
        <v>235</v>
      </c>
      <c r="G18" s="37"/>
      <c r="H18" s="37"/>
      <c r="I18" s="37"/>
      <c r="J18" s="37"/>
      <c r="K18" s="37">
        <v>235</v>
      </c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45056</v>
      </c>
      <c r="B19" s="1"/>
      <c r="C19" s="1"/>
      <c r="D19" s="34"/>
      <c r="E19" s="82" t="s">
        <v>135</v>
      </c>
      <c r="F19" s="37">
        <f t="shared" si="0"/>
        <v>80</v>
      </c>
      <c r="G19" s="37"/>
      <c r="H19" s="37">
        <v>80</v>
      </c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45056</v>
      </c>
      <c r="B20" s="1"/>
      <c r="C20" s="1"/>
      <c r="D20" s="34"/>
      <c r="E20" s="82" t="s">
        <v>127</v>
      </c>
      <c r="F20" s="37">
        <f t="shared" si="0"/>
        <v>20</v>
      </c>
      <c r="G20" s="37"/>
      <c r="H20" s="37"/>
      <c r="I20" s="37"/>
      <c r="J20" s="37"/>
      <c r="K20" s="37"/>
      <c r="L20" s="37"/>
      <c r="M20" s="38">
        <v>20</v>
      </c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45056</v>
      </c>
      <c r="B21" s="1"/>
      <c r="C21" s="1"/>
      <c r="D21" s="34"/>
      <c r="E21" s="82" t="s">
        <v>118</v>
      </c>
      <c r="F21" s="37">
        <f t="shared" si="0"/>
        <v>2130</v>
      </c>
      <c r="G21" s="37">
        <v>2130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45056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45056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45056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45056</v>
      </c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45056</v>
      </c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45056</v>
      </c>
      <c r="B27" s="1"/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45056</v>
      </c>
      <c r="B28" s="1"/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45056</v>
      </c>
      <c r="B29" s="11"/>
      <c r="C29" s="11"/>
      <c r="D29" s="35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45056</v>
      </c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6516</v>
      </c>
      <c r="E31" s="87"/>
      <c r="F31" s="37">
        <f t="shared" si="0"/>
        <v>3831</v>
      </c>
      <c r="G31" s="88">
        <f>SUM(G4:G30)</f>
        <v>2130</v>
      </c>
      <c r="H31" s="88">
        <f t="shared" ref="H31:T31" si="1">SUM(H4:H30)</f>
        <v>205</v>
      </c>
      <c r="I31" s="88">
        <f t="shared" si="1"/>
        <v>510</v>
      </c>
      <c r="J31" s="88">
        <f t="shared" si="1"/>
        <v>230</v>
      </c>
      <c r="K31" s="88">
        <f t="shared" si="1"/>
        <v>235</v>
      </c>
      <c r="L31" s="88">
        <f t="shared" si="1"/>
        <v>225</v>
      </c>
      <c r="M31" s="88">
        <f t="shared" si="1"/>
        <v>20</v>
      </c>
      <c r="N31" s="88">
        <f t="shared" si="1"/>
        <v>0</v>
      </c>
      <c r="O31" s="88">
        <f t="shared" si="1"/>
        <v>0</v>
      </c>
      <c r="P31" s="88">
        <f t="shared" si="1"/>
        <v>78</v>
      </c>
      <c r="Q31" s="88">
        <f t="shared" si="1"/>
        <v>138</v>
      </c>
      <c r="R31" s="88">
        <f t="shared" si="1"/>
        <v>0</v>
      </c>
      <c r="S31" s="88">
        <f t="shared" si="1"/>
        <v>60</v>
      </c>
      <c r="T31" s="88">
        <f t="shared" si="1"/>
        <v>0</v>
      </c>
    </row>
    <row r="32" spans="1:20" ht="16.5" thickTop="1" thickBot="1" x14ac:dyDescent="0.3">
      <c r="D32" s="65"/>
    </row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6516</v>
      </c>
      <c r="C34" s="152"/>
      <c r="E34" s="15">
        <v>200</v>
      </c>
      <c r="F34" s="16">
        <v>8</v>
      </c>
      <c r="G34" s="17">
        <f>+E34*F34</f>
        <v>1600</v>
      </c>
    </row>
    <row r="35" spans="1:7" ht="46.5" customHeight="1" x14ac:dyDescent="0.25">
      <c r="A35" s="19" t="s">
        <v>20</v>
      </c>
      <c r="B35" s="153">
        <f>D8</f>
        <v>294</v>
      </c>
      <c r="C35" s="154"/>
      <c r="E35" s="15">
        <v>100</v>
      </c>
      <c r="F35" s="16">
        <v>5</v>
      </c>
      <c r="G35" s="17">
        <f t="shared" ref="G35:G37" si="2">+E35*F35</f>
        <v>500</v>
      </c>
    </row>
    <row r="36" spans="1:7" ht="46.5" customHeight="1" x14ac:dyDescent="0.25">
      <c r="A36" s="19" t="s">
        <v>21</v>
      </c>
      <c r="B36" s="153">
        <f>F31</f>
        <v>3831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2391</v>
      </c>
      <c r="C37" s="22"/>
      <c r="E37" s="15">
        <v>20</v>
      </c>
      <c r="F37" s="16">
        <v>6</v>
      </c>
      <c r="G37" s="17">
        <f t="shared" si="2"/>
        <v>120</v>
      </c>
    </row>
    <row r="38" spans="1:7" ht="46.5" customHeight="1" x14ac:dyDescent="0.25">
      <c r="A38" s="19" t="s">
        <v>23</v>
      </c>
      <c r="B38" s="21">
        <f>G41</f>
        <v>2391</v>
      </c>
      <c r="C38" s="22"/>
      <c r="D38" s="3"/>
      <c r="E38" s="15">
        <v>10</v>
      </c>
      <c r="F38" s="16">
        <v>4</v>
      </c>
      <c r="G38" s="17">
        <f>+E38*F38</f>
        <v>40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16</v>
      </c>
      <c r="G39" s="17">
        <f>+E39*F39</f>
        <v>80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1</v>
      </c>
      <c r="G40" s="17">
        <f>+E40*F40</f>
        <v>1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2391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ageMargins left="0.7" right="0.7" top="0.75" bottom="0.75" header="0.3" footer="0.3"/>
  <pageSetup paperSize="9" scale="4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35" zoomScale="86" zoomScaleNormal="86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45057</v>
      </c>
      <c r="B4" s="1"/>
      <c r="C4" s="1" t="s">
        <v>14</v>
      </c>
      <c r="D4" s="34">
        <v>2495</v>
      </c>
      <c r="E4" s="82" t="s">
        <v>119</v>
      </c>
      <c r="F4" s="37">
        <f>SUM(G4:T4)</f>
        <v>5</v>
      </c>
      <c r="G4" s="37"/>
      <c r="H4" s="37"/>
      <c r="I4" s="37"/>
      <c r="J4" s="37"/>
      <c r="K4" s="37"/>
      <c r="L4" s="37"/>
      <c r="M4" s="37"/>
      <c r="N4" s="37"/>
      <c r="O4" s="37"/>
      <c r="P4" s="37">
        <v>5</v>
      </c>
      <c r="Q4" s="37"/>
      <c r="R4" s="37"/>
      <c r="S4" s="37"/>
      <c r="T4" s="83"/>
    </row>
    <row r="5" spans="1:20" ht="15.75" x14ac:dyDescent="0.25">
      <c r="A5" s="41">
        <v>45057</v>
      </c>
      <c r="B5" s="1"/>
      <c r="C5" s="1" t="s">
        <v>15</v>
      </c>
      <c r="D5" s="34">
        <v>3662</v>
      </c>
      <c r="E5" s="82" t="s">
        <v>105</v>
      </c>
      <c r="F5" s="37">
        <f t="shared" ref="F5:F31" si="0">SUM(G5:T5)</f>
        <v>10</v>
      </c>
      <c r="G5" s="37"/>
      <c r="H5" s="37">
        <v>10</v>
      </c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45057</v>
      </c>
      <c r="B6" s="1"/>
      <c r="C6" s="1" t="s">
        <v>16</v>
      </c>
      <c r="D6" s="34">
        <v>0</v>
      </c>
      <c r="E6" s="82" t="s">
        <v>120</v>
      </c>
      <c r="F6" s="37">
        <f t="shared" si="0"/>
        <v>90</v>
      </c>
      <c r="G6" s="37"/>
      <c r="H6" s="37"/>
      <c r="I6" s="37"/>
      <c r="J6" s="37"/>
      <c r="K6" s="37"/>
      <c r="L6" s="37">
        <v>90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45057</v>
      </c>
      <c r="B7" s="1"/>
      <c r="C7" s="1" t="s">
        <v>17</v>
      </c>
      <c r="D7" s="34">
        <v>863</v>
      </c>
      <c r="E7" s="82" t="s">
        <v>59</v>
      </c>
      <c r="F7" s="37">
        <f t="shared" si="0"/>
        <v>200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200</v>
      </c>
      <c r="S7" s="40"/>
      <c r="T7" s="84"/>
    </row>
    <row r="8" spans="1:20" ht="15.75" x14ac:dyDescent="0.25">
      <c r="A8" s="41">
        <v>45057</v>
      </c>
      <c r="B8" s="1"/>
      <c r="C8" s="1" t="s">
        <v>18</v>
      </c>
      <c r="D8" s="34">
        <v>1000</v>
      </c>
      <c r="E8" s="82" t="s">
        <v>120</v>
      </c>
      <c r="F8" s="37">
        <f t="shared" si="0"/>
        <v>45</v>
      </c>
      <c r="G8" s="37"/>
      <c r="H8" s="37"/>
      <c r="I8" s="37"/>
      <c r="J8" s="37"/>
      <c r="K8" s="37"/>
      <c r="L8" s="37">
        <v>45</v>
      </c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45057</v>
      </c>
      <c r="B9" s="1"/>
      <c r="C9" s="1" t="s">
        <v>30</v>
      </c>
      <c r="D9" s="34">
        <v>-9</v>
      </c>
      <c r="E9" s="82" t="s">
        <v>121</v>
      </c>
      <c r="F9" s="37">
        <f t="shared" si="0"/>
        <v>150</v>
      </c>
      <c r="G9" s="37"/>
      <c r="H9" s="37"/>
      <c r="I9" s="37"/>
      <c r="J9" s="37"/>
      <c r="K9" s="37"/>
      <c r="L9" s="37"/>
      <c r="M9" s="38"/>
      <c r="N9" s="38"/>
      <c r="O9" s="38">
        <v>150</v>
      </c>
      <c r="P9" s="38"/>
      <c r="Q9" s="39"/>
      <c r="R9" s="40"/>
      <c r="S9" s="40"/>
      <c r="T9" s="84"/>
    </row>
    <row r="10" spans="1:20" ht="15.75" x14ac:dyDescent="0.25">
      <c r="A10" s="41">
        <v>45057</v>
      </c>
      <c r="B10" s="1"/>
      <c r="C10" s="1" t="s">
        <v>203</v>
      </c>
      <c r="D10" s="34"/>
      <c r="E10" s="82" t="s">
        <v>120</v>
      </c>
      <c r="F10" s="37">
        <f t="shared" si="0"/>
        <v>45</v>
      </c>
      <c r="G10" s="37"/>
      <c r="H10" s="37"/>
      <c r="I10" s="37"/>
      <c r="J10" s="37"/>
      <c r="K10" s="37"/>
      <c r="L10" s="37">
        <v>45</v>
      </c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45057</v>
      </c>
      <c r="B11" s="1"/>
      <c r="C11" s="1"/>
      <c r="D11" s="34"/>
      <c r="E11" s="82" t="s">
        <v>122</v>
      </c>
      <c r="F11" s="37">
        <f t="shared" si="0"/>
        <v>6</v>
      </c>
      <c r="G11" s="37"/>
      <c r="H11" s="37">
        <v>6</v>
      </c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45057</v>
      </c>
      <c r="B12" s="1"/>
      <c r="C12" s="1"/>
      <c r="D12" s="34"/>
      <c r="E12" s="82" t="s">
        <v>123</v>
      </c>
      <c r="F12" s="37">
        <f t="shared" si="0"/>
        <v>510</v>
      </c>
      <c r="G12" s="37"/>
      <c r="H12" s="37"/>
      <c r="I12" s="37">
        <v>510</v>
      </c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45057</v>
      </c>
      <c r="B13" s="1"/>
      <c r="C13" s="1"/>
      <c r="D13" s="34"/>
      <c r="E13" s="82" t="s">
        <v>124</v>
      </c>
      <c r="F13" s="37">
        <f t="shared" si="0"/>
        <v>345</v>
      </c>
      <c r="G13" s="37"/>
      <c r="H13" s="37"/>
      <c r="I13" s="37"/>
      <c r="J13" s="37">
        <v>345</v>
      </c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45057</v>
      </c>
      <c r="B14" s="1"/>
      <c r="C14" s="1"/>
      <c r="D14" s="34"/>
      <c r="E14" s="82" t="s">
        <v>125</v>
      </c>
      <c r="F14" s="37">
        <f t="shared" si="0"/>
        <v>225</v>
      </c>
      <c r="G14" s="37"/>
      <c r="H14" s="37"/>
      <c r="I14" s="37"/>
      <c r="J14" s="37"/>
      <c r="K14" s="37">
        <v>225</v>
      </c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45057</v>
      </c>
      <c r="B15" s="1"/>
      <c r="C15" s="1"/>
      <c r="D15" s="34"/>
      <c r="E15" s="82" t="s">
        <v>100</v>
      </c>
      <c r="F15" s="37">
        <f t="shared" si="0"/>
        <v>40</v>
      </c>
      <c r="G15" s="37"/>
      <c r="H15" s="37">
        <v>40</v>
      </c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45057</v>
      </c>
      <c r="B16" s="1"/>
      <c r="C16" s="1"/>
      <c r="D16" s="34"/>
      <c r="E16" s="82" t="s">
        <v>126</v>
      </c>
      <c r="F16" s="37">
        <f t="shared" si="0"/>
        <v>40</v>
      </c>
      <c r="G16" s="37"/>
      <c r="H16" s="37">
        <v>40</v>
      </c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45057</v>
      </c>
      <c r="B17" s="1"/>
      <c r="C17" s="1"/>
      <c r="D17" s="34"/>
      <c r="E17" s="82" t="s">
        <v>127</v>
      </c>
      <c r="F17" s="37">
        <f t="shared" si="0"/>
        <v>20</v>
      </c>
      <c r="G17" s="37"/>
      <c r="H17" s="37"/>
      <c r="I17" s="37"/>
      <c r="J17" s="37"/>
      <c r="K17" s="37"/>
      <c r="L17" s="37"/>
      <c r="M17" s="38">
        <v>20</v>
      </c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45057</v>
      </c>
      <c r="B18" s="1"/>
      <c r="C18" s="1"/>
      <c r="D18" s="34"/>
      <c r="E18" s="82" t="s">
        <v>128</v>
      </c>
      <c r="F18" s="37">
        <f t="shared" si="0"/>
        <v>95</v>
      </c>
      <c r="G18" s="37"/>
      <c r="H18" s="37"/>
      <c r="I18" s="37"/>
      <c r="J18" s="37"/>
      <c r="K18" s="37"/>
      <c r="L18" s="37"/>
      <c r="M18" s="38"/>
      <c r="N18" s="38"/>
      <c r="O18" s="38">
        <v>95</v>
      </c>
      <c r="P18" s="38"/>
      <c r="Q18" s="39"/>
      <c r="R18" s="40"/>
      <c r="S18" s="40"/>
      <c r="T18" s="84"/>
    </row>
    <row r="19" spans="1:20" ht="15.75" x14ac:dyDescent="0.25">
      <c r="A19" s="41">
        <v>45057</v>
      </c>
      <c r="B19" s="1"/>
      <c r="C19" s="1"/>
      <c r="D19" s="34"/>
      <c r="E19" s="82" t="s">
        <v>129</v>
      </c>
      <c r="F19" s="37">
        <f t="shared" si="0"/>
        <v>452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>
        <v>452</v>
      </c>
      <c r="R19" s="40"/>
      <c r="S19" s="40"/>
      <c r="T19" s="84"/>
    </row>
    <row r="20" spans="1:20" ht="15.75" x14ac:dyDescent="0.25">
      <c r="A20" s="41">
        <v>45057</v>
      </c>
      <c r="B20" s="1"/>
      <c r="C20" s="1"/>
      <c r="D20" s="34"/>
      <c r="E20" s="82" t="s">
        <v>130</v>
      </c>
      <c r="F20" s="37">
        <f t="shared" si="0"/>
        <v>1930</v>
      </c>
      <c r="G20" s="37">
        <v>1930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45057</v>
      </c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45057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45057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45057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45057</v>
      </c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45057</v>
      </c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45057</v>
      </c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45057</v>
      </c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45057</v>
      </c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45057</v>
      </c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8011</v>
      </c>
      <c r="E31" s="87"/>
      <c r="F31" s="37">
        <f t="shared" si="0"/>
        <v>4208</v>
      </c>
      <c r="G31" s="88">
        <f>SUM(G4:G30)</f>
        <v>1930</v>
      </c>
      <c r="H31" s="88">
        <f t="shared" ref="H31:T31" si="1">SUM(H4:H30)</f>
        <v>96</v>
      </c>
      <c r="I31" s="88">
        <f t="shared" si="1"/>
        <v>510</v>
      </c>
      <c r="J31" s="88">
        <f t="shared" si="1"/>
        <v>345</v>
      </c>
      <c r="K31" s="88">
        <f t="shared" si="1"/>
        <v>225</v>
      </c>
      <c r="L31" s="88">
        <f t="shared" si="1"/>
        <v>180</v>
      </c>
      <c r="M31" s="88">
        <f t="shared" si="1"/>
        <v>20</v>
      </c>
      <c r="N31" s="88">
        <f t="shared" si="1"/>
        <v>0</v>
      </c>
      <c r="O31" s="88">
        <f t="shared" si="1"/>
        <v>245</v>
      </c>
      <c r="P31" s="88">
        <f t="shared" si="1"/>
        <v>5</v>
      </c>
      <c r="Q31" s="88">
        <f t="shared" si="1"/>
        <v>452</v>
      </c>
      <c r="R31" s="88">
        <f t="shared" si="1"/>
        <v>200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8011</v>
      </c>
      <c r="C34" s="152"/>
      <c r="E34" s="15">
        <v>200</v>
      </c>
      <c r="F34" s="16">
        <v>10</v>
      </c>
      <c r="G34" s="17">
        <f>+E34*F34</f>
        <v>2000</v>
      </c>
    </row>
    <row r="35" spans="1:7" ht="46.5" customHeight="1" x14ac:dyDescent="0.25">
      <c r="A35" s="19" t="s">
        <v>20</v>
      </c>
      <c r="B35" s="153">
        <f>D8</f>
        <v>1000</v>
      </c>
      <c r="C35" s="154"/>
      <c r="E35" s="15">
        <v>100</v>
      </c>
      <c r="F35" s="16">
        <v>8</v>
      </c>
      <c r="G35" s="17">
        <f t="shared" ref="G35:G37" si="2">+E35*F35</f>
        <v>800</v>
      </c>
    </row>
    <row r="36" spans="1:7" ht="46.5" customHeight="1" x14ac:dyDescent="0.25">
      <c r="A36" s="19" t="s">
        <v>21</v>
      </c>
      <c r="B36" s="153">
        <f>F31</f>
        <v>4208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2803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2803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3</v>
      </c>
      <c r="G40" s="17">
        <f>+E40*F40</f>
        <v>3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2803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5" right="0.25" top="0.75" bottom="0.75" header="0.3" footer="0.3"/>
  <pageSetup paperSize="9" scale="3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3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45058</v>
      </c>
      <c r="B4" s="1"/>
      <c r="C4" s="1" t="s">
        <v>14</v>
      </c>
      <c r="D4" s="34">
        <v>894</v>
      </c>
      <c r="E4" s="82" t="s">
        <v>105</v>
      </c>
      <c r="F4" s="37">
        <f>SUM(G4:T4)</f>
        <v>20</v>
      </c>
      <c r="G4" s="37"/>
      <c r="H4" s="37">
        <v>20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45058</v>
      </c>
      <c r="B5" s="1"/>
      <c r="C5" s="1" t="s">
        <v>15</v>
      </c>
      <c r="D5" s="34">
        <v>2642</v>
      </c>
      <c r="E5" s="82" t="s">
        <v>106</v>
      </c>
      <c r="F5" s="37">
        <f t="shared" ref="F5:F31" si="0">SUM(G5:T5)</f>
        <v>110</v>
      </c>
      <c r="G5" s="37"/>
      <c r="H5" s="37"/>
      <c r="I5" s="37"/>
      <c r="J5" s="37"/>
      <c r="K5" s="37"/>
      <c r="L5" s="37">
        <v>110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45058</v>
      </c>
      <c r="B6" s="1"/>
      <c r="C6" s="1" t="s">
        <v>16</v>
      </c>
      <c r="D6" s="34">
        <v>0</v>
      </c>
      <c r="E6" s="82" t="s">
        <v>107</v>
      </c>
      <c r="F6" s="37">
        <f t="shared" si="0"/>
        <v>37</v>
      </c>
      <c r="G6" s="37"/>
      <c r="H6" s="37"/>
      <c r="I6" s="37"/>
      <c r="J6" s="37"/>
      <c r="K6" s="37"/>
      <c r="L6" s="37"/>
      <c r="M6" s="38"/>
      <c r="N6" s="38"/>
      <c r="O6" s="38">
        <v>37</v>
      </c>
      <c r="P6" s="38"/>
      <c r="Q6" s="39"/>
      <c r="R6" s="40"/>
      <c r="S6" s="40"/>
      <c r="T6" s="84"/>
    </row>
    <row r="7" spans="1:20" ht="15.75" x14ac:dyDescent="0.25">
      <c r="A7" s="41">
        <v>45058</v>
      </c>
      <c r="B7" s="1"/>
      <c r="C7" s="1" t="s">
        <v>17</v>
      </c>
      <c r="D7" s="34">
        <v>828</v>
      </c>
      <c r="E7" s="82" t="s">
        <v>108</v>
      </c>
      <c r="F7" s="37">
        <f t="shared" si="0"/>
        <v>90</v>
      </c>
      <c r="G7" s="37"/>
      <c r="H7" s="37"/>
      <c r="I7" s="37"/>
      <c r="J7" s="37"/>
      <c r="K7" s="37"/>
      <c r="L7" s="37">
        <v>90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45058</v>
      </c>
      <c r="B8" s="1"/>
      <c r="C8" s="1" t="s">
        <v>18</v>
      </c>
      <c r="D8" s="34">
        <v>20</v>
      </c>
      <c r="E8" s="82" t="s">
        <v>109</v>
      </c>
      <c r="F8" s="37">
        <f t="shared" si="0"/>
        <v>5</v>
      </c>
      <c r="G8" s="37"/>
      <c r="H8" s="37"/>
      <c r="I8" s="37"/>
      <c r="J8" s="37"/>
      <c r="K8" s="37"/>
      <c r="L8" s="37"/>
      <c r="M8" s="38"/>
      <c r="N8" s="38"/>
      <c r="O8" s="38"/>
      <c r="P8" s="38">
        <v>5</v>
      </c>
      <c r="Q8" s="39"/>
      <c r="R8" s="40"/>
      <c r="S8" s="40"/>
      <c r="T8" s="84"/>
    </row>
    <row r="9" spans="1:20" ht="15.75" x14ac:dyDescent="0.25">
      <c r="A9" s="41">
        <v>45058</v>
      </c>
      <c r="B9" s="1"/>
      <c r="C9" s="1" t="s">
        <v>30</v>
      </c>
      <c r="D9" s="34">
        <v>-3</v>
      </c>
      <c r="E9" s="82" t="s">
        <v>12</v>
      </c>
      <c r="F9" s="37">
        <f t="shared" si="0"/>
        <v>45</v>
      </c>
      <c r="G9" s="37"/>
      <c r="H9" s="37"/>
      <c r="I9" s="37"/>
      <c r="J9" s="37"/>
      <c r="K9" s="37"/>
      <c r="L9" s="37">
        <v>45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45058</v>
      </c>
      <c r="B10" s="1"/>
      <c r="C10" s="1" t="s">
        <v>203</v>
      </c>
      <c r="D10" s="34"/>
      <c r="E10" s="82" t="s">
        <v>110</v>
      </c>
      <c r="F10" s="37">
        <f t="shared" si="0"/>
        <v>35</v>
      </c>
      <c r="G10" s="37"/>
      <c r="H10" s="37"/>
      <c r="I10" s="37"/>
      <c r="J10" s="37"/>
      <c r="K10" s="37"/>
      <c r="L10" s="37"/>
      <c r="M10" s="38"/>
      <c r="N10" s="38"/>
      <c r="O10" s="38"/>
      <c r="P10" s="38">
        <v>35</v>
      </c>
      <c r="Q10" s="39"/>
      <c r="R10" s="40"/>
      <c r="S10" s="40"/>
      <c r="T10" s="84"/>
    </row>
    <row r="11" spans="1:20" ht="15.75" x14ac:dyDescent="0.25">
      <c r="A11" s="41">
        <v>45058</v>
      </c>
      <c r="B11" s="1"/>
      <c r="C11" s="1"/>
      <c r="D11" s="34"/>
      <c r="E11" s="82" t="s">
        <v>89</v>
      </c>
      <c r="F11" s="37">
        <f t="shared" si="0"/>
        <v>90</v>
      </c>
      <c r="G11" s="37"/>
      <c r="H11" s="37"/>
      <c r="I11" s="37"/>
      <c r="J11" s="37"/>
      <c r="K11" s="37"/>
      <c r="L11" s="37"/>
      <c r="M11" s="38"/>
      <c r="N11" s="38"/>
      <c r="O11" s="38"/>
      <c r="P11" s="38">
        <v>90</v>
      </c>
      <c r="Q11" s="39"/>
      <c r="R11" s="40"/>
      <c r="S11" s="40"/>
      <c r="T11" s="84"/>
    </row>
    <row r="12" spans="1:20" ht="15.75" x14ac:dyDescent="0.25">
      <c r="A12" s="41">
        <v>45058</v>
      </c>
      <c r="B12" s="1"/>
      <c r="C12" s="1"/>
      <c r="D12" s="34"/>
      <c r="E12" s="82" t="s">
        <v>111</v>
      </c>
      <c r="F12" s="37">
        <f t="shared" si="0"/>
        <v>22</v>
      </c>
      <c r="G12" s="37"/>
      <c r="H12" s="37"/>
      <c r="I12" s="37"/>
      <c r="J12" s="37"/>
      <c r="K12" s="37"/>
      <c r="L12" s="37"/>
      <c r="M12" s="38"/>
      <c r="N12" s="38"/>
      <c r="O12" s="38">
        <v>22</v>
      </c>
      <c r="P12" s="38"/>
      <c r="Q12" s="39"/>
      <c r="R12" s="40"/>
      <c r="S12" s="40"/>
      <c r="T12" s="84"/>
    </row>
    <row r="13" spans="1:20" ht="15.75" x14ac:dyDescent="0.25">
      <c r="A13" s="41">
        <v>45058</v>
      </c>
      <c r="B13" s="1"/>
      <c r="C13" s="1"/>
      <c r="D13" s="34"/>
      <c r="E13" s="82" t="s">
        <v>112</v>
      </c>
      <c r="F13" s="37">
        <f t="shared" si="0"/>
        <v>28</v>
      </c>
      <c r="G13" s="37"/>
      <c r="H13" s="37"/>
      <c r="I13" s="37"/>
      <c r="J13" s="37"/>
      <c r="K13" s="37"/>
      <c r="L13" s="37"/>
      <c r="M13" s="38"/>
      <c r="N13" s="38"/>
      <c r="O13" s="38">
        <v>28</v>
      </c>
      <c r="P13" s="38"/>
      <c r="Q13" s="39"/>
      <c r="R13" s="40"/>
      <c r="S13" s="40"/>
      <c r="T13" s="84"/>
    </row>
    <row r="14" spans="1:20" ht="15.75" x14ac:dyDescent="0.25">
      <c r="A14" s="41">
        <v>45058</v>
      </c>
      <c r="B14" s="1"/>
      <c r="C14" s="1"/>
      <c r="D14" s="34"/>
      <c r="E14" s="82" t="s">
        <v>113</v>
      </c>
      <c r="F14" s="37">
        <f t="shared" si="0"/>
        <v>25</v>
      </c>
      <c r="G14" s="37"/>
      <c r="H14" s="37"/>
      <c r="I14" s="37"/>
      <c r="J14" s="37"/>
      <c r="K14" s="37"/>
      <c r="L14" s="37"/>
      <c r="M14" s="38"/>
      <c r="N14" s="38"/>
      <c r="O14" s="38">
        <v>25</v>
      </c>
      <c r="P14" s="38"/>
      <c r="Q14" s="39"/>
      <c r="R14" s="40"/>
      <c r="S14" s="40"/>
      <c r="T14" s="84"/>
    </row>
    <row r="15" spans="1:20" ht="15.75" x14ac:dyDescent="0.25">
      <c r="A15" s="41">
        <v>45058</v>
      </c>
      <c r="B15" s="1"/>
      <c r="C15" s="1"/>
      <c r="D15" s="34"/>
      <c r="E15" s="82" t="s">
        <v>114</v>
      </c>
      <c r="F15" s="37">
        <f t="shared" si="0"/>
        <v>10</v>
      </c>
      <c r="G15" s="37"/>
      <c r="H15" s="37"/>
      <c r="I15" s="37"/>
      <c r="J15" s="37"/>
      <c r="K15" s="37"/>
      <c r="L15" s="37"/>
      <c r="M15" s="38"/>
      <c r="N15" s="38"/>
      <c r="O15" s="38">
        <v>10</v>
      </c>
      <c r="P15" s="38"/>
      <c r="Q15" s="39"/>
      <c r="R15" s="40"/>
      <c r="S15" s="40"/>
      <c r="T15" s="84"/>
    </row>
    <row r="16" spans="1:20" ht="15.75" x14ac:dyDescent="0.25">
      <c r="A16" s="41">
        <v>45058</v>
      </c>
      <c r="B16" s="1"/>
      <c r="C16" s="1"/>
      <c r="D16" s="34"/>
      <c r="E16" s="82" t="s">
        <v>115</v>
      </c>
      <c r="F16" s="37">
        <f t="shared" si="0"/>
        <v>5</v>
      </c>
      <c r="G16" s="37"/>
      <c r="H16" s="37"/>
      <c r="I16" s="37"/>
      <c r="J16" s="37"/>
      <c r="K16" s="37"/>
      <c r="L16" s="37"/>
      <c r="M16" s="38"/>
      <c r="N16" s="38"/>
      <c r="O16" s="38">
        <v>5</v>
      </c>
      <c r="P16" s="38"/>
      <c r="Q16" s="39"/>
      <c r="R16" s="40"/>
      <c r="S16" s="40"/>
      <c r="T16" s="84"/>
    </row>
    <row r="17" spans="1:20" ht="15.75" x14ac:dyDescent="0.25">
      <c r="A17" s="41">
        <v>45058</v>
      </c>
      <c r="B17" s="1"/>
      <c r="C17" s="1"/>
      <c r="D17" s="34"/>
      <c r="E17" s="82" t="s">
        <v>116</v>
      </c>
      <c r="F17" s="37">
        <f t="shared" si="0"/>
        <v>370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>
        <v>370</v>
      </c>
    </row>
    <row r="18" spans="1:20" ht="15.75" x14ac:dyDescent="0.25">
      <c r="A18" s="41">
        <v>45058</v>
      </c>
      <c r="B18" s="1"/>
      <c r="C18" s="1"/>
      <c r="D18" s="34"/>
      <c r="E18" s="82" t="s">
        <v>117</v>
      </c>
      <c r="F18" s="37">
        <f t="shared" si="0"/>
        <v>150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>
        <v>150</v>
      </c>
      <c r="R18" s="40"/>
      <c r="S18" s="40"/>
      <c r="T18" s="84"/>
    </row>
    <row r="19" spans="1:20" ht="15.75" x14ac:dyDescent="0.25">
      <c r="A19" s="41">
        <v>45058</v>
      </c>
      <c r="B19" s="1"/>
      <c r="C19" s="1"/>
      <c r="D19" s="34"/>
      <c r="E19" s="82" t="s">
        <v>118</v>
      </c>
      <c r="F19" s="37">
        <f t="shared" si="0"/>
        <v>1910</v>
      </c>
      <c r="G19" s="37">
        <v>1910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45058</v>
      </c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45058</v>
      </c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45058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45058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45058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4381</v>
      </c>
      <c r="E31" s="87"/>
      <c r="F31" s="37">
        <f t="shared" si="0"/>
        <v>2952</v>
      </c>
      <c r="G31" s="88">
        <f>SUM(G4:G30)</f>
        <v>1910</v>
      </c>
      <c r="H31" s="88">
        <f t="shared" ref="H31:T31" si="1">SUM(H4:H30)</f>
        <v>20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245</v>
      </c>
      <c r="M31" s="88">
        <f t="shared" si="1"/>
        <v>0</v>
      </c>
      <c r="N31" s="88">
        <f t="shared" si="1"/>
        <v>0</v>
      </c>
      <c r="O31" s="88">
        <f t="shared" si="1"/>
        <v>127</v>
      </c>
      <c r="P31" s="88">
        <f t="shared" si="1"/>
        <v>130</v>
      </c>
      <c r="Q31" s="88">
        <f t="shared" si="1"/>
        <v>150</v>
      </c>
      <c r="R31" s="88">
        <f t="shared" si="1"/>
        <v>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4381</v>
      </c>
      <c r="C34" s="152"/>
      <c r="E34" s="15">
        <v>200</v>
      </c>
      <c r="F34" s="16">
        <v>1</v>
      </c>
      <c r="G34" s="17">
        <f>+E34*F34</f>
        <v>200</v>
      </c>
    </row>
    <row r="35" spans="1:7" ht="46.5" customHeight="1" x14ac:dyDescent="0.25">
      <c r="A35" s="19" t="s">
        <v>20</v>
      </c>
      <c r="B35" s="153">
        <f>D8</f>
        <v>20</v>
      </c>
      <c r="C35" s="154"/>
      <c r="E35" s="15">
        <v>100</v>
      </c>
      <c r="F35" s="16">
        <v>12</v>
      </c>
      <c r="G35" s="17">
        <f t="shared" ref="G35:G37" si="2">+E35*F35</f>
        <v>1200</v>
      </c>
    </row>
    <row r="36" spans="1:7" ht="46.5" customHeight="1" x14ac:dyDescent="0.25">
      <c r="A36" s="19" t="s">
        <v>21</v>
      </c>
      <c r="B36" s="153">
        <f>F31</f>
        <v>2952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1409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1409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4</v>
      </c>
      <c r="G40" s="17">
        <f>+E40*F40</f>
        <v>4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1409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ageMargins left="0.25" right="0.25" top="0.75" bottom="0.75" header="0.3" footer="0.3"/>
  <pageSetup paperSize="9" scale="44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6" zoomScale="66" zoomScaleNormal="66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6.140625" bestFit="1" customWidth="1"/>
    <col min="17" max="17" width="10.285156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45059</v>
      </c>
      <c r="B4" s="1"/>
      <c r="C4" s="1" t="s">
        <v>14</v>
      </c>
      <c r="D4" s="34">
        <v>1191</v>
      </c>
      <c r="E4" s="82" t="s">
        <v>122</v>
      </c>
      <c r="F4" s="37">
        <f>SUM(G4:T4)</f>
        <v>10</v>
      </c>
      <c r="G4" s="37"/>
      <c r="H4" s="37"/>
      <c r="I4" s="37"/>
      <c r="J4" s="37"/>
      <c r="K4" s="37"/>
      <c r="L4" s="37"/>
      <c r="M4" s="37"/>
      <c r="N4" s="37">
        <v>10</v>
      </c>
      <c r="O4" s="37"/>
      <c r="P4" s="37"/>
      <c r="Q4" s="37"/>
      <c r="R4" s="37"/>
      <c r="S4" s="37"/>
      <c r="T4" s="83"/>
    </row>
    <row r="5" spans="1:20" ht="15.75" x14ac:dyDescent="0.25">
      <c r="A5" s="41">
        <v>45059</v>
      </c>
      <c r="B5" s="1"/>
      <c r="C5" s="1" t="s">
        <v>15</v>
      </c>
      <c r="D5" s="34">
        <v>2715</v>
      </c>
      <c r="E5" s="82" t="s">
        <v>137</v>
      </c>
      <c r="F5" s="37">
        <f t="shared" ref="F5:F31" si="0">SUM(G5:T5)</f>
        <v>5</v>
      </c>
      <c r="G5" s="37"/>
      <c r="H5" s="37"/>
      <c r="I5" s="37"/>
      <c r="J5" s="37"/>
      <c r="K5" s="37"/>
      <c r="L5" s="37"/>
      <c r="M5" s="38"/>
      <c r="N5" s="38"/>
      <c r="O5" s="38"/>
      <c r="P5" s="38">
        <v>5</v>
      </c>
      <c r="Q5" s="39"/>
      <c r="R5" s="40"/>
      <c r="S5" s="40"/>
      <c r="T5" s="84"/>
    </row>
    <row r="6" spans="1:20" ht="15.75" x14ac:dyDescent="0.25">
      <c r="A6" s="41">
        <v>45059</v>
      </c>
      <c r="B6" s="1"/>
      <c r="C6" s="1" t="s">
        <v>16</v>
      </c>
      <c r="D6" s="34">
        <v>0</v>
      </c>
      <c r="E6" s="82" t="s">
        <v>138</v>
      </c>
      <c r="F6" s="37">
        <f t="shared" si="0"/>
        <v>55</v>
      </c>
      <c r="G6" s="37"/>
      <c r="H6" s="37"/>
      <c r="I6" s="37"/>
      <c r="J6" s="37"/>
      <c r="K6" s="37"/>
      <c r="L6" s="37"/>
      <c r="M6" s="38"/>
      <c r="N6" s="38">
        <v>55</v>
      </c>
      <c r="O6" s="38"/>
      <c r="P6" s="38"/>
      <c r="Q6" s="39"/>
      <c r="R6" s="40"/>
      <c r="S6" s="40"/>
      <c r="T6" s="84"/>
    </row>
    <row r="7" spans="1:20" ht="15.75" x14ac:dyDescent="0.25">
      <c r="A7" s="41">
        <v>45059</v>
      </c>
      <c r="B7" s="1"/>
      <c r="C7" s="1" t="s">
        <v>17</v>
      </c>
      <c r="D7" s="34">
        <v>775</v>
      </c>
      <c r="E7" s="82" t="s">
        <v>139</v>
      </c>
      <c r="F7" s="37">
        <f t="shared" si="0"/>
        <v>100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100</v>
      </c>
      <c r="S7" s="40"/>
      <c r="T7" s="84"/>
    </row>
    <row r="8" spans="1:20" ht="15.75" x14ac:dyDescent="0.25">
      <c r="A8" s="41">
        <v>45059</v>
      </c>
      <c r="B8" s="1"/>
      <c r="C8" s="1" t="s">
        <v>18</v>
      </c>
      <c r="D8" s="34">
        <v>700</v>
      </c>
      <c r="E8" s="82" t="s">
        <v>12</v>
      </c>
      <c r="F8" s="37">
        <f t="shared" si="0"/>
        <v>90</v>
      </c>
      <c r="G8" s="37"/>
      <c r="H8" s="37"/>
      <c r="I8" s="37"/>
      <c r="J8" s="37"/>
      <c r="K8" s="37"/>
      <c r="L8" s="37">
        <v>90</v>
      </c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45059</v>
      </c>
      <c r="B9" s="1"/>
      <c r="C9" s="1" t="s">
        <v>30</v>
      </c>
      <c r="D9" s="34">
        <v>-5</v>
      </c>
      <c r="E9" s="82" t="s">
        <v>116</v>
      </c>
      <c r="F9" s="37">
        <f t="shared" si="0"/>
        <v>370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>
        <v>370</v>
      </c>
    </row>
    <row r="10" spans="1:20" ht="15.75" x14ac:dyDescent="0.25">
      <c r="A10" s="41">
        <v>45059</v>
      </c>
      <c r="B10" s="1"/>
      <c r="C10" s="1" t="s">
        <v>203</v>
      </c>
      <c r="D10" s="34"/>
      <c r="E10" s="82" t="s">
        <v>12</v>
      </c>
      <c r="F10" s="37">
        <f t="shared" si="0"/>
        <v>45</v>
      </c>
      <c r="G10" s="37"/>
      <c r="H10" s="37"/>
      <c r="I10" s="37"/>
      <c r="J10" s="37"/>
      <c r="K10" s="37"/>
      <c r="L10" s="37">
        <v>45</v>
      </c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45059</v>
      </c>
      <c r="B11" s="1"/>
      <c r="C11" s="1"/>
      <c r="D11" s="34"/>
      <c r="E11" s="82" t="s">
        <v>140</v>
      </c>
      <c r="F11" s="37">
        <f t="shared" si="0"/>
        <v>320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>
        <v>320</v>
      </c>
      <c r="R11" s="40"/>
      <c r="S11" s="40"/>
      <c r="T11" s="84"/>
    </row>
    <row r="12" spans="1:20" ht="15.75" x14ac:dyDescent="0.25">
      <c r="A12" s="41">
        <v>45059</v>
      </c>
      <c r="B12" s="1"/>
      <c r="C12" s="1"/>
      <c r="D12" s="34"/>
      <c r="E12" s="82" t="s">
        <v>141</v>
      </c>
      <c r="F12" s="37">
        <f t="shared" si="0"/>
        <v>90</v>
      </c>
      <c r="G12" s="37">
        <v>90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45059</v>
      </c>
      <c r="B13" s="1"/>
      <c r="C13" s="1"/>
      <c r="D13" s="34"/>
      <c r="E13" s="82" t="s">
        <v>142</v>
      </c>
      <c r="F13" s="37">
        <f t="shared" si="0"/>
        <v>2600</v>
      </c>
      <c r="G13" s="37">
        <v>2600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45059</v>
      </c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45059</v>
      </c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45059</v>
      </c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45059</v>
      </c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45059</v>
      </c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45059</v>
      </c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45059</v>
      </c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45059</v>
      </c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45059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45059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45059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2"/>
      <c r="B26" s="1"/>
      <c r="C26" s="1"/>
      <c r="D26" s="34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2"/>
      <c r="B27" s="1"/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2"/>
      <c r="B28" s="1"/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2"/>
      <c r="B29" s="1"/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2"/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5376</v>
      </c>
      <c r="E31" s="87"/>
      <c r="F31" s="37">
        <f t="shared" si="0"/>
        <v>3685</v>
      </c>
      <c r="G31" s="88">
        <f>SUM(G4:G30)</f>
        <v>2690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65</v>
      </c>
      <c r="O31" s="88">
        <f t="shared" si="1"/>
        <v>0</v>
      </c>
      <c r="P31" s="88">
        <f t="shared" si="1"/>
        <v>5</v>
      </c>
      <c r="Q31" s="88">
        <f t="shared" si="1"/>
        <v>320</v>
      </c>
      <c r="R31" s="88">
        <f t="shared" si="1"/>
        <v>100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5376</v>
      </c>
      <c r="C34" s="152"/>
      <c r="E34" s="15">
        <v>200</v>
      </c>
      <c r="F34" s="16">
        <v>3</v>
      </c>
      <c r="G34" s="17">
        <f>+E34*F34</f>
        <v>600</v>
      </c>
    </row>
    <row r="35" spans="1:7" ht="46.5" customHeight="1" x14ac:dyDescent="0.25">
      <c r="A35" s="19" t="s">
        <v>20</v>
      </c>
      <c r="B35" s="153">
        <f>D8</f>
        <v>700</v>
      </c>
      <c r="C35" s="154"/>
      <c r="E35" s="15">
        <v>100</v>
      </c>
      <c r="F35" s="16">
        <v>3</v>
      </c>
      <c r="G35" s="17">
        <f t="shared" ref="G35:G37" si="2">+E35*F35</f>
        <v>300</v>
      </c>
    </row>
    <row r="36" spans="1:7" ht="46.5" customHeight="1" x14ac:dyDescent="0.25">
      <c r="A36" s="19" t="s">
        <v>21</v>
      </c>
      <c r="B36" s="153">
        <f>F31</f>
        <v>3685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991</v>
      </c>
      <c r="C37" s="22"/>
      <c r="E37" s="15">
        <v>20</v>
      </c>
      <c r="F37" s="16">
        <v>0</v>
      </c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992</v>
      </c>
      <c r="C38" s="22"/>
      <c r="D38" s="3"/>
      <c r="E38" s="15">
        <v>10</v>
      </c>
      <c r="F38" s="16">
        <v>2</v>
      </c>
      <c r="G38" s="17">
        <f>+E38*F38</f>
        <v>20</v>
      </c>
    </row>
    <row r="39" spans="1:7" ht="34.5" customHeight="1" x14ac:dyDescent="0.25">
      <c r="A39" s="19" t="s">
        <v>24</v>
      </c>
      <c r="B39" s="21">
        <f>IF(B37&lt;B38,B38-B37,0)</f>
        <v>1</v>
      </c>
      <c r="C39" s="22"/>
      <c r="E39" s="15">
        <v>5</v>
      </c>
      <c r="F39" s="16">
        <v>4</v>
      </c>
      <c r="G39" s="17">
        <f>+E39*F39</f>
        <v>20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2</v>
      </c>
      <c r="G40" s="17">
        <f>+E40*F40</f>
        <v>2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992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" top="0" bottom="0" header="0.3" footer="0.3"/>
  <pageSetup scale="4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0" zoomScale="57" zoomScaleNormal="57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45060</v>
      </c>
      <c r="B4" s="1"/>
      <c r="C4" s="1" t="s">
        <v>14</v>
      </c>
      <c r="D4" s="34">
        <v>932</v>
      </c>
      <c r="E4" s="82" t="s">
        <v>139</v>
      </c>
      <c r="F4" s="37">
        <f>SUM(G4:T4)</f>
        <v>100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>
        <v>100</v>
      </c>
      <c r="S4" s="37"/>
      <c r="T4" s="83"/>
    </row>
    <row r="5" spans="1:20" ht="15.75" x14ac:dyDescent="0.25">
      <c r="A5" s="41">
        <v>45060</v>
      </c>
      <c r="B5" s="1"/>
      <c r="C5" s="1" t="s">
        <v>15</v>
      </c>
      <c r="D5" s="34">
        <v>2780</v>
      </c>
      <c r="E5" s="82" t="s">
        <v>60</v>
      </c>
      <c r="F5" s="37">
        <f t="shared" ref="F5:F31" si="0">SUM(G5:T5)</f>
        <v>20</v>
      </c>
      <c r="G5" s="37"/>
      <c r="H5" s="37"/>
      <c r="I5" s="37"/>
      <c r="J5" s="37"/>
      <c r="K5" s="37"/>
      <c r="L5" s="37"/>
      <c r="M5" s="38"/>
      <c r="N5" s="38"/>
      <c r="O5" s="38"/>
      <c r="P5" s="38">
        <v>20</v>
      </c>
      <c r="Q5" s="39"/>
      <c r="R5" s="40"/>
      <c r="S5" s="40"/>
      <c r="T5" s="84"/>
    </row>
    <row r="6" spans="1:20" ht="15.75" x14ac:dyDescent="0.25">
      <c r="A6" s="41">
        <v>45060</v>
      </c>
      <c r="B6" s="1"/>
      <c r="C6" s="1" t="s">
        <v>16</v>
      </c>
      <c r="D6" s="34">
        <v>0</v>
      </c>
      <c r="E6" s="82" t="s">
        <v>12</v>
      </c>
      <c r="F6" s="37">
        <f t="shared" si="0"/>
        <v>45</v>
      </c>
      <c r="G6" s="37"/>
      <c r="H6" s="37"/>
      <c r="I6" s="37"/>
      <c r="J6" s="37"/>
      <c r="K6" s="37"/>
      <c r="L6" s="37">
        <v>45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45060</v>
      </c>
      <c r="B7" s="1"/>
      <c r="C7" s="1" t="s">
        <v>17</v>
      </c>
      <c r="D7" s="34">
        <v>395</v>
      </c>
      <c r="E7" s="82" t="s">
        <v>119</v>
      </c>
      <c r="F7" s="37">
        <f t="shared" si="0"/>
        <v>5</v>
      </c>
      <c r="G7" s="37"/>
      <c r="H7" s="37"/>
      <c r="I7" s="37"/>
      <c r="J7" s="37"/>
      <c r="K7" s="37"/>
      <c r="L7" s="37"/>
      <c r="M7" s="38"/>
      <c r="N7" s="38"/>
      <c r="O7" s="38"/>
      <c r="P7" s="38">
        <v>5</v>
      </c>
      <c r="Q7" s="39"/>
      <c r="R7" s="40"/>
      <c r="S7" s="40"/>
      <c r="T7" s="84"/>
    </row>
    <row r="8" spans="1:20" ht="15.75" x14ac:dyDescent="0.25">
      <c r="A8" s="41">
        <v>45060</v>
      </c>
      <c r="B8" s="1"/>
      <c r="C8" s="1" t="s">
        <v>18</v>
      </c>
      <c r="D8" s="34">
        <v>430</v>
      </c>
      <c r="E8" s="82" t="s">
        <v>143</v>
      </c>
      <c r="F8" s="37">
        <f t="shared" si="0"/>
        <v>15</v>
      </c>
      <c r="G8" s="37"/>
      <c r="H8" s="37">
        <v>15</v>
      </c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45060</v>
      </c>
      <c r="B9" s="1"/>
      <c r="C9" s="1" t="s">
        <v>30</v>
      </c>
      <c r="D9" s="34">
        <v>-20</v>
      </c>
      <c r="E9" s="82" t="s">
        <v>144</v>
      </c>
      <c r="F9" s="37">
        <f t="shared" si="0"/>
        <v>185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>
        <v>185</v>
      </c>
    </row>
    <row r="10" spans="1:20" ht="15.75" x14ac:dyDescent="0.25">
      <c r="A10" s="41">
        <v>45060</v>
      </c>
      <c r="B10" s="1"/>
      <c r="C10" s="1" t="s">
        <v>203</v>
      </c>
      <c r="D10" s="34"/>
      <c r="E10" s="82" t="s">
        <v>12</v>
      </c>
      <c r="F10" s="37">
        <f t="shared" si="0"/>
        <v>90</v>
      </c>
      <c r="G10" s="37"/>
      <c r="H10" s="37"/>
      <c r="I10" s="37"/>
      <c r="J10" s="37"/>
      <c r="K10" s="37"/>
      <c r="L10" s="37">
        <v>90</v>
      </c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45060</v>
      </c>
      <c r="B11" s="1"/>
      <c r="C11" s="1"/>
      <c r="D11" s="34"/>
      <c r="E11" s="82" t="s">
        <v>119</v>
      </c>
      <c r="F11" s="37">
        <f t="shared" si="0"/>
        <v>15</v>
      </c>
      <c r="G11" s="37"/>
      <c r="H11" s="37"/>
      <c r="I11" s="37"/>
      <c r="J11" s="37"/>
      <c r="K11" s="37"/>
      <c r="L11" s="37"/>
      <c r="M11" s="38"/>
      <c r="N11" s="38"/>
      <c r="O11" s="38"/>
      <c r="P11" s="38">
        <v>15</v>
      </c>
      <c r="Q11" s="39"/>
      <c r="R11" s="40"/>
      <c r="S11" s="40"/>
      <c r="T11" s="84"/>
    </row>
    <row r="12" spans="1:20" ht="15.75" x14ac:dyDescent="0.25">
      <c r="A12" s="41">
        <v>45060</v>
      </c>
      <c r="B12" s="1"/>
      <c r="C12" s="1"/>
      <c r="D12" s="34"/>
      <c r="E12" s="82" t="s">
        <v>145</v>
      </c>
      <c r="F12" s="37">
        <f t="shared" si="0"/>
        <v>70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>
        <v>70</v>
      </c>
      <c r="R12" s="40"/>
      <c r="S12" s="40"/>
      <c r="T12" s="84"/>
    </row>
    <row r="13" spans="1:20" ht="15.75" x14ac:dyDescent="0.25">
      <c r="A13" s="41">
        <v>45060</v>
      </c>
      <c r="B13" s="1"/>
      <c r="C13" s="1"/>
      <c r="D13" s="34"/>
      <c r="E13" s="82" t="s">
        <v>63</v>
      </c>
      <c r="F13" s="37">
        <f t="shared" si="0"/>
        <v>150</v>
      </c>
      <c r="G13" s="37">
        <v>150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45060</v>
      </c>
      <c r="B14" s="1"/>
      <c r="C14" s="1"/>
      <c r="D14" s="34"/>
      <c r="E14" s="82" t="s">
        <v>146</v>
      </c>
      <c r="F14" s="37">
        <f t="shared" si="0"/>
        <v>150</v>
      </c>
      <c r="G14" s="37">
        <v>150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45060</v>
      </c>
      <c r="B15" s="1"/>
      <c r="C15" s="1"/>
      <c r="D15" s="34"/>
      <c r="E15" s="82" t="s">
        <v>147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45060</v>
      </c>
      <c r="B16" s="1"/>
      <c r="C16" s="1"/>
      <c r="D16" s="34"/>
      <c r="E16" s="82" t="s">
        <v>72</v>
      </c>
      <c r="F16" s="37">
        <f t="shared" si="0"/>
        <v>60</v>
      </c>
      <c r="G16" s="37">
        <v>60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45060</v>
      </c>
      <c r="B17" s="1"/>
      <c r="C17" s="1"/>
      <c r="D17" s="34"/>
      <c r="E17" s="82" t="s">
        <v>94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45060</v>
      </c>
      <c r="B18" s="1"/>
      <c r="C18" s="1"/>
      <c r="D18" s="34"/>
      <c r="E18" s="82" t="s">
        <v>93</v>
      </c>
      <c r="F18" s="37">
        <f t="shared" si="0"/>
        <v>160</v>
      </c>
      <c r="G18" s="37">
        <v>160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45060</v>
      </c>
      <c r="B19" s="1"/>
      <c r="C19" s="1"/>
      <c r="D19" s="34"/>
      <c r="E19" s="82" t="s">
        <v>148</v>
      </c>
      <c r="F19" s="37">
        <f t="shared" si="0"/>
        <v>170</v>
      </c>
      <c r="G19" s="37">
        <v>170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45060</v>
      </c>
      <c r="B20" s="1"/>
      <c r="C20" s="1"/>
      <c r="D20" s="34"/>
      <c r="E20" s="82" t="s">
        <v>149</v>
      </c>
      <c r="F20" s="37">
        <f t="shared" si="0"/>
        <v>200</v>
      </c>
      <c r="G20" s="37">
        <v>200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150</v>
      </c>
      <c r="F21" s="37">
        <f t="shared" si="0"/>
        <v>50</v>
      </c>
      <c r="G21" s="37">
        <v>50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151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 t="s">
        <v>152</v>
      </c>
      <c r="F23" s="37">
        <f t="shared" si="0"/>
        <v>60</v>
      </c>
      <c r="G23" s="37">
        <v>60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 t="s">
        <v>153</v>
      </c>
      <c r="F24" s="37">
        <f t="shared" si="0"/>
        <v>60</v>
      </c>
      <c r="G24" s="37">
        <v>60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 t="s">
        <v>154</v>
      </c>
      <c r="F25" s="37">
        <f t="shared" si="0"/>
        <v>340</v>
      </c>
      <c r="G25" s="37">
        <v>340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2"/>
      <c r="B26" s="1"/>
      <c r="C26" s="1"/>
      <c r="D26" s="34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2"/>
      <c r="B27" s="1"/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2"/>
      <c r="B28" s="1"/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2"/>
      <c r="B29" s="1"/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2"/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4517</v>
      </c>
      <c r="E31" s="87"/>
      <c r="F31" s="37">
        <f t="shared" si="0"/>
        <v>2345</v>
      </c>
      <c r="G31" s="88">
        <f>SUM(G4:G30)</f>
        <v>1800</v>
      </c>
      <c r="H31" s="88">
        <f t="shared" ref="H31:T31" si="1">SUM(H4:H30)</f>
        <v>15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40</v>
      </c>
      <c r="Q31" s="88">
        <f t="shared" si="1"/>
        <v>70</v>
      </c>
      <c r="R31" s="88">
        <f t="shared" si="1"/>
        <v>100</v>
      </c>
      <c r="S31" s="88">
        <f t="shared" si="1"/>
        <v>0</v>
      </c>
      <c r="T31" s="88">
        <f t="shared" si="1"/>
        <v>185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4517</v>
      </c>
      <c r="C34" s="152"/>
      <c r="E34" s="15">
        <v>200</v>
      </c>
      <c r="F34" s="16">
        <v>4</v>
      </c>
      <c r="G34" s="17">
        <f>+E34*F34</f>
        <v>800</v>
      </c>
    </row>
    <row r="35" spans="1:7" ht="46.5" customHeight="1" x14ac:dyDescent="0.25">
      <c r="A35" s="19" t="s">
        <v>20</v>
      </c>
      <c r="B35" s="153">
        <f>D8</f>
        <v>430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2345</v>
      </c>
      <c r="C36" s="154"/>
      <c r="E36" s="15">
        <v>50</v>
      </c>
      <c r="F36" s="16">
        <v>4</v>
      </c>
      <c r="G36" s="17">
        <f t="shared" si="2"/>
        <v>200</v>
      </c>
    </row>
    <row r="37" spans="1:7" ht="51.75" customHeight="1" x14ac:dyDescent="0.25">
      <c r="A37" s="19" t="s">
        <v>22</v>
      </c>
      <c r="B37" s="21">
        <f>+B34-B35-B36</f>
        <v>1742</v>
      </c>
      <c r="C37" s="22"/>
      <c r="E37" s="15">
        <v>20</v>
      </c>
      <c r="F37" s="16">
        <v>3</v>
      </c>
      <c r="G37" s="17">
        <f t="shared" si="2"/>
        <v>60</v>
      </c>
    </row>
    <row r="38" spans="1:7" ht="46.5" customHeight="1" x14ac:dyDescent="0.25">
      <c r="A38" s="19" t="s">
        <v>23</v>
      </c>
      <c r="B38" s="21">
        <f>G41</f>
        <v>1755</v>
      </c>
      <c r="C38" s="22"/>
      <c r="D38" s="3"/>
      <c r="E38" s="15">
        <v>10</v>
      </c>
      <c r="F38" s="16">
        <v>37</v>
      </c>
      <c r="G38" s="17">
        <f>+E38*F38</f>
        <v>370</v>
      </c>
    </row>
    <row r="39" spans="1:7" ht="34.5" customHeight="1" x14ac:dyDescent="0.25">
      <c r="A39" s="19" t="s">
        <v>24</v>
      </c>
      <c r="B39" s="21">
        <f>IF(B37&lt;B38,B38-B37,0)</f>
        <v>13</v>
      </c>
      <c r="C39" s="22"/>
      <c r="E39" s="15">
        <v>5</v>
      </c>
      <c r="F39" s="16">
        <v>45</v>
      </c>
      <c r="G39" s="17">
        <f>+E39*F39</f>
        <v>225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1755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" top="0" bottom="0" header="0.3" footer="0.3"/>
  <pageSetup scale="42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6" zoomScale="66" zoomScaleNormal="66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7" max="17" width="10.285156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45061</v>
      </c>
      <c r="B4" s="1"/>
      <c r="C4" s="1" t="s">
        <v>14</v>
      </c>
      <c r="D4" s="34">
        <v>515</v>
      </c>
      <c r="E4" s="82" t="s">
        <v>155</v>
      </c>
      <c r="F4" s="37">
        <f>SUM(G4:T4)</f>
        <v>100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>
        <v>100</v>
      </c>
      <c r="S4" s="37"/>
      <c r="T4" s="83"/>
    </row>
    <row r="5" spans="1:20" ht="15.75" x14ac:dyDescent="0.25">
      <c r="A5" s="41">
        <v>45061</v>
      </c>
      <c r="B5" s="1"/>
      <c r="C5" s="1" t="s">
        <v>15</v>
      </c>
      <c r="D5" s="34">
        <v>2908</v>
      </c>
      <c r="E5" s="82" t="s">
        <v>143</v>
      </c>
      <c r="F5" s="37">
        <f t="shared" ref="F5:F31" si="0">SUM(G5:T5)</f>
        <v>14</v>
      </c>
      <c r="G5" s="37"/>
      <c r="H5" s="37">
        <v>14</v>
      </c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45061</v>
      </c>
      <c r="B6" s="1"/>
      <c r="C6" s="1" t="s">
        <v>16</v>
      </c>
      <c r="D6" s="34">
        <v>0</v>
      </c>
      <c r="E6" s="82" t="s">
        <v>12</v>
      </c>
      <c r="F6" s="37">
        <f t="shared" si="0"/>
        <v>90</v>
      </c>
      <c r="G6" s="37"/>
      <c r="H6" s="37"/>
      <c r="I6" s="37"/>
      <c r="J6" s="37"/>
      <c r="K6" s="37"/>
      <c r="L6" s="37">
        <v>90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45061</v>
      </c>
      <c r="B7" s="1"/>
      <c r="C7" s="1" t="s">
        <v>17</v>
      </c>
      <c r="D7" s="34">
        <v>1748</v>
      </c>
      <c r="E7" s="82" t="s">
        <v>156</v>
      </c>
      <c r="F7" s="37">
        <f t="shared" si="0"/>
        <v>50</v>
      </c>
      <c r="G7" s="37"/>
      <c r="H7" s="37"/>
      <c r="I7" s="37"/>
      <c r="J7" s="37"/>
      <c r="K7" s="37"/>
      <c r="L7" s="37"/>
      <c r="M7" s="38"/>
      <c r="N7" s="38">
        <v>50</v>
      </c>
      <c r="O7" s="38"/>
      <c r="P7" s="38"/>
      <c r="Q7" s="39"/>
      <c r="R7" s="40"/>
      <c r="S7" s="40"/>
      <c r="T7" s="84"/>
    </row>
    <row r="8" spans="1:20" ht="15.75" x14ac:dyDescent="0.25">
      <c r="A8" s="41">
        <v>45061</v>
      </c>
      <c r="B8" s="1"/>
      <c r="C8" s="1" t="s">
        <v>18</v>
      </c>
      <c r="D8" s="34">
        <v>1542</v>
      </c>
      <c r="E8" s="82" t="s">
        <v>157</v>
      </c>
      <c r="F8" s="37">
        <f t="shared" si="0"/>
        <v>28</v>
      </c>
      <c r="G8" s="37"/>
      <c r="H8" s="37"/>
      <c r="I8" s="37"/>
      <c r="J8" s="37"/>
      <c r="K8" s="37"/>
      <c r="L8" s="37"/>
      <c r="M8" s="38"/>
      <c r="N8" s="38"/>
      <c r="O8" s="38"/>
      <c r="P8" s="38">
        <v>28</v>
      </c>
      <c r="Q8" s="39"/>
      <c r="R8" s="40"/>
      <c r="S8" s="40"/>
      <c r="T8" s="84"/>
    </row>
    <row r="9" spans="1:20" ht="15.75" x14ac:dyDescent="0.25">
      <c r="A9" s="41">
        <v>45061</v>
      </c>
      <c r="B9" s="1"/>
      <c r="C9" s="1" t="s">
        <v>30</v>
      </c>
      <c r="D9" s="34">
        <v>0</v>
      </c>
      <c r="E9" s="82" t="s">
        <v>12</v>
      </c>
      <c r="F9" s="37">
        <f t="shared" si="0"/>
        <v>45</v>
      </c>
      <c r="G9" s="37"/>
      <c r="H9" s="37"/>
      <c r="I9" s="37"/>
      <c r="J9" s="37"/>
      <c r="K9" s="37"/>
      <c r="L9" s="37">
        <v>45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45061</v>
      </c>
      <c r="B10" s="1"/>
      <c r="C10" s="1" t="s">
        <v>203</v>
      </c>
      <c r="D10" s="34"/>
      <c r="E10" s="82" t="s">
        <v>158</v>
      </c>
      <c r="F10" s="37">
        <f t="shared" si="0"/>
        <v>30</v>
      </c>
      <c r="G10" s="37"/>
      <c r="H10" s="37"/>
      <c r="I10" s="37"/>
      <c r="J10" s="37"/>
      <c r="K10" s="37"/>
      <c r="L10" s="37"/>
      <c r="M10" s="38">
        <v>30</v>
      </c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45061</v>
      </c>
      <c r="B11" s="1"/>
      <c r="C11" s="1"/>
      <c r="D11" s="34"/>
      <c r="E11" s="82" t="s">
        <v>159</v>
      </c>
      <c r="F11" s="37">
        <f t="shared" si="0"/>
        <v>40</v>
      </c>
      <c r="G11" s="37"/>
      <c r="H11" s="37"/>
      <c r="I11" s="37"/>
      <c r="J11" s="37"/>
      <c r="K11" s="37"/>
      <c r="L11" s="37"/>
      <c r="M11" s="38"/>
      <c r="N11" s="38">
        <v>40</v>
      </c>
      <c r="O11" s="38"/>
      <c r="P11" s="38"/>
      <c r="Q11" s="39"/>
      <c r="R11" s="40"/>
      <c r="S11" s="40"/>
      <c r="T11" s="84"/>
    </row>
    <row r="12" spans="1:20" ht="15.75" x14ac:dyDescent="0.25">
      <c r="A12" s="41">
        <v>45061</v>
      </c>
      <c r="B12" s="1"/>
      <c r="C12" s="1"/>
      <c r="D12" s="34"/>
      <c r="E12" s="82" t="s">
        <v>12</v>
      </c>
      <c r="F12" s="37">
        <f t="shared" si="0"/>
        <v>45</v>
      </c>
      <c r="G12" s="37"/>
      <c r="H12" s="37"/>
      <c r="I12" s="37"/>
      <c r="J12" s="37"/>
      <c r="K12" s="37"/>
      <c r="L12" s="37">
        <v>45</v>
      </c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45061</v>
      </c>
      <c r="B13" s="1"/>
      <c r="C13" s="1"/>
      <c r="D13" s="34"/>
      <c r="E13" s="82" t="s">
        <v>116</v>
      </c>
      <c r="F13" s="37">
        <f t="shared" si="0"/>
        <v>370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>
        <v>370</v>
      </c>
    </row>
    <row r="14" spans="1:20" ht="15.75" x14ac:dyDescent="0.25">
      <c r="A14" s="41">
        <v>45061</v>
      </c>
      <c r="B14" s="1"/>
      <c r="C14" s="1"/>
      <c r="D14" s="34"/>
      <c r="E14" s="82" t="s">
        <v>160</v>
      </c>
      <c r="F14" s="37">
        <f t="shared" si="0"/>
        <v>44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>
        <v>44</v>
      </c>
      <c r="R14" s="40"/>
      <c r="S14" s="40"/>
      <c r="T14" s="84"/>
    </row>
    <row r="15" spans="1:20" ht="15.75" x14ac:dyDescent="0.25">
      <c r="A15" s="41">
        <v>45061</v>
      </c>
      <c r="B15" s="1"/>
      <c r="C15" s="1"/>
      <c r="D15" s="34"/>
      <c r="E15" s="82" t="s">
        <v>161</v>
      </c>
      <c r="F15" s="37">
        <f t="shared" si="0"/>
        <v>576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>
        <v>576</v>
      </c>
      <c r="R15" s="40"/>
      <c r="S15" s="40"/>
      <c r="T15" s="84"/>
    </row>
    <row r="16" spans="1:20" ht="15.75" x14ac:dyDescent="0.25">
      <c r="A16" s="41">
        <v>45061</v>
      </c>
      <c r="B16" s="1"/>
      <c r="C16" s="1"/>
      <c r="D16" s="34"/>
      <c r="E16" s="82" t="s">
        <v>147</v>
      </c>
      <c r="F16" s="37">
        <f t="shared" si="0"/>
        <v>150</v>
      </c>
      <c r="G16" s="37">
        <v>150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45061</v>
      </c>
      <c r="B17" s="1"/>
      <c r="C17" s="1"/>
      <c r="D17" s="34"/>
      <c r="E17" s="82" t="s">
        <v>63</v>
      </c>
      <c r="F17" s="37">
        <f t="shared" si="0"/>
        <v>150</v>
      </c>
      <c r="G17" s="37">
        <v>150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45061</v>
      </c>
      <c r="B18" s="1"/>
      <c r="C18" s="1"/>
      <c r="D18" s="34"/>
      <c r="E18" s="82" t="s">
        <v>146</v>
      </c>
      <c r="F18" s="37">
        <f t="shared" si="0"/>
        <v>150</v>
      </c>
      <c r="G18" s="37">
        <v>150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45061</v>
      </c>
      <c r="B19" s="1"/>
      <c r="C19" s="1"/>
      <c r="D19" s="34"/>
      <c r="E19" s="82" t="s">
        <v>162</v>
      </c>
      <c r="F19" s="37">
        <f t="shared" si="0"/>
        <v>60</v>
      </c>
      <c r="G19" s="37">
        <v>60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45061</v>
      </c>
      <c r="B20" s="1"/>
      <c r="C20" s="1"/>
      <c r="D20" s="34"/>
      <c r="E20" s="82" t="s">
        <v>43</v>
      </c>
      <c r="F20" s="37">
        <f t="shared" si="0"/>
        <v>340</v>
      </c>
      <c r="G20" s="37">
        <v>340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45061</v>
      </c>
      <c r="B21" s="1"/>
      <c r="C21" s="1"/>
      <c r="D21" s="34"/>
      <c r="E21" s="82" t="s">
        <v>93</v>
      </c>
      <c r="F21" s="37">
        <f t="shared" si="0"/>
        <v>160</v>
      </c>
      <c r="G21" s="37">
        <v>160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45061</v>
      </c>
      <c r="B22" s="1"/>
      <c r="C22" s="1"/>
      <c r="D22" s="34"/>
      <c r="E22" s="82" t="s">
        <v>94</v>
      </c>
      <c r="F22" s="37">
        <f t="shared" si="0"/>
        <v>100</v>
      </c>
      <c r="G22" s="37">
        <v>100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45061</v>
      </c>
      <c r="B23" s="1"/>
      <c r="C23" s="1"/>
      <c r="D23" s="34"/>
      <c r="E23" s="82" t="s">
        <v>163</v>
      </c>
      <c r="F23" s="37">
        <f t="shared" si="0"/>
        <v>170</v>
      </c>
      <c r="G23" s="37">
        <v>170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45061</v>
      </c>
      <c r="B24" s="1"/>
      <c r="C24" s="1"/>
      <c r="D24" s="34"/>
      <c r="E24" s="82" t="s">
        <v>149</v>
      </c>
      <c r="F24" s="37">
        <f t="shared" si="0"/>
        <v>200</v>
      </c>
      <c r="G24" s="37">
        <v>200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45061</v>
      </c>
      <c r="B25" s="1"/>
      <c r="C25" s="1"/>
      <c r="D25" s="34"/>
      <c r="E25" s="82" t="s">
        <v>77</v>
      </c>
      <c r="F25" s="37">
        <f t="shared" si="0"/>
        <v>150</v>
      </c>
      <c r="G25" s="37">
        <v>150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45061</v>
      </c>
      <c r="B26" s="1"/>
      <c r="C26" s="1"/>
      <c r="D26" s="34"/>
      <c r="E26" s="82" t="s">
        <v>152</v>
      </c>
      <c r="F26" s="37">
        <f t="shared" si="0"/>
        <v>60</v>
      </c>
      <c r="G26" s="37">
        <v>60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45061</v>
      </c>
      <c r="B27" s="1"/>
      <c r="C27" s="1"/>
      <c r="D27" s="34"/>
      <c r="E27" s="85" t="s">
        <v>164</v>
      </c>
      <c r="F27" s="37">
        <f t="shared" si="0"/>
        <v>60</v>
      </c>
      <c r="G27" s="49">
        <v>60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45061</v>
      </c>
      <c r="B28" s="1"/>
      <c r="C28" s="1"/>
      <c r="D28" s="34"/>
      <c r="E28" s="85" t="s">
        <v>165</v>
      </c>
      <c r="F28" s="37">
        <f t="shared" si="0"/>
        <v>150</v>
      </c>
      <c r="G28" s="49">
        <v>150</v>
      </c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45061</v>
      </c>
      <c r="B29" s="1"/>
      <c r="C29" s="1"/>
      <c r="D29" s="34"/>
      <c r="E29" s="85" t="s">
        <v>166</v>
      </c>
      <c r="F29" s="37">
        <f t="shared" si="0"/>
        <v>50</v>
      </c>
      <c r="G29" s="49">
        <v>50</v>
      </c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45061</v>
      </c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6713</v>
      </c>
      <c r="E31" s="87"/>
      <c r="F31" s="37">
        <f t="shared" si="0"/>
        <v>3382</v>
      </c>
      <c r="G31" s="88">
        <f>SUM(G4:G30)</f>
        <v>1950</v>
      </c>
      <c r="H31" s="88">
        <f t="shared" ref="H31:T31" si="1">SUM(H4:H30)</f>
        <v>14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30</v>
      </c>
      <c r="N31" s="88">
        <f t="shared" si="1"/>
        <v>90</v>
      </c>
      <c r="O31" s="88">
        <f t="shared" si="1"/>
        <v>0</v>
      </c>
      <c r="P31" s="88">
        <f t="shared" si="1"/>
        <v>28</v>
      </c>
      <c r="Q31" s="88">
        <f t="shared" si="1"/>
        <v>620</v>
      </c>
      <c r="R31" s="88">
        <f t="shared" si="1"/>
        <v>100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6713</v>
      </c>
      <c r="C34" s="152"/>
      <c r="E34" s="15">
        <v>200</v>
      </c>
      <c r="F34" s="16">
        <v>2</v>
      </c>
      <c r="G34" s="17">
        <f>+E34*F34</f>
        <v>400</v>
      </c>
    </row>
    <row r="35" spans="1:7" ht="46.5" customHeight="1" x14ac:dyDescent="0.25">
      <c r="A35" s="19" t="s">
        <v>20</v>
      </c>
      <c r="B35" s="153">
        <f>D8</f>
        <v>1542</v>
      </c>
      <c r="C35" s="154"/>
      <c r="E35" s="15">
        <v>100</v>
      </c>
      <c r="F35" s="16">
        <v>10</v>
      </c>
      <c r="G35" s="17">
        <f t="shared" ref="G35:G37" si="2">+E35*F35</f>
        <v>1000</v>
      </c>
    </row>
    <row r="36" spans="1:7" ht="46.5" customHeight="1" x14ac:dyDescent="0.25">
      <c r="A36" s="19" t="s">
        <v>21</v>
      </c>
      <c r="B36" s="153">
        <f>F31</f>
        <v>3382</v>
      </c>
      <c r="C36" s="154"/>
      <c r="E36" s="15">
        <v>50</v>
      </c>
      <c r="F36" s="16">
        <v>5</v>
      </c>
      <c r="G36" s="17">
        <f t="shared" si="2"/>
        <v>250</v>
      </c>
    </row>
    <row r="37" spans="1:7" ht="51.75" customHeight="1" x14ac:dyDescent="0.25">
      <c r="A37" s="19" t="s">
        <v>22</v>
      </c>
      <c r="B37" s="21">
        <f>+B34-B35-B36</f>
        <v>1789</v>
      </c>
      <c r="C37" s="22"/>
      <c r="E37" s="15">
        <v>20</v>
      </c>
      <c r="F37" s="16">
        <v>2</v>
      </c>
      <c r="G37" s="17">
        <f t="shared" si="2"/>
        <v>40</v>
      </c>
    </row>
    <row r="38" spans="1:7" ht="46.5" customHeight="1" x14ac:dyDescent="0.25">
      <c r="A38" s="19" t="s">
        <v>23</v>
      </c>
      <c r="B38" s="21">
        <f>G41</f>
        <v>1800</v>
      </c>
      <c r="C38" s="22"/>
      <c r="D38" s="3"/>
      <c r="E38" s="15">
        <v>10</v>
      </c>
      <c r="F38" s="16">
        <v>8</v>
      </c>
      <c r="G38" s="17">
        <f>+E38*F38</f>
        <v>80</v>
      </c>
    </row>
    <row r="39" spans="1:7" ht="34.5" customHeight="1" x14ac:dyDescent="0.25">
      <c r="A39" s="19" t="s">
        <v>24</v>
      </c>
      <c r="B39" s="21">
        <f>IF(B37&lt;B38,B38-B37,0)</f>
        <v>11</v>
      </c>
      <c r="C39" s="22"/>
      <c r="E39" s="15">
        <v>5</v>
      </c>
      <c r="F39" s="16">
        <v>6</v>
      </c>
      <c r="G39" s="17">
        <f>+E39*F39</f>
        <v>30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1800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5" right="0.25" top="0.75" bottom="0.75" header="0.3" footer="0.3"/>
  <pageSetup paperSize="9" scale="4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rightToLeft="1" topLeftCell="A38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45063</v>
      </c>
      <c r="B4" s="1"/>
      <c r="C4" s="1" t="s">
        <v>14</v>
      </c>
      <c r="D4" s="34">
        <v>141</v>
      </c>
      <c r="E4" s="82" t="s">
        <v>60</v>
      </c>
      <c r="F4" s="37">
        <f>SUM(G4:T4)</f>
        <v>20</v>
      </c>
      <c r="G4" s="37"/>
      <c r="H4" s="37"/>
      <c r="I4" s="37"/>
      <c r="J4" s="37"/>
      <c r="K4" s="37"/>
      <c r="L4" s="37"/>
      <c r="M4" s="37"/>
      <c r="N4" s="37"/>
      <c r="O4" s="37"/>
      <c r="P4" s="37">
        <v>20</v>
      </c>
      <c r="Q4" s="37"/>
      <c r="R4" s="37"/>
      <c r="S4" s="37"/>
      <c r="T4" s="83"/>
    </row>
    <row r="5" spans="1:20" ht="15.75" x14ac:dyDescent="0.25">
      <c r="A5" s="41">
        <v>45063</v>
      </c>
      <c r="B5" s="1"/>
      <c r="C5" s="1" t="s">
        <v>15</v>
      </c>
      <c r="D5" s="34">
        <v>183</v>
      </c>
      <c r="E5" s="82" t="s">
        <v>59</v>
      </c>
      <c r="F5" s="37">
        <f t="shared" ref="F5:F31" si="0">SUM(G5:T5)</f>
        <v>100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100</v>
      </c>
      <c r="S5" s="40"/>
      <c r="T5" s="84"/>
    </row>
    <row r="6" spans="1:20" ht="15.75" x14ac:dyDescent="0.25">
      <c r="A6" s="41">
        <v>45063</v>
      </c>
      <c r="B6" s="1"/>
      <c r="C6" s="1" t="s">
        <v>16</v>
      </c>
      <c r="D6" s="34">
        <v>0</v>
      </c>
      <c r="E6" s="82" t="s">
        <v>167</v>
      </c>
      <c r="F6" s="37">
        <f t="shared" si="0"/>
        <v>50</v>
      </c>
      <c r="G6" s="37"/>
      <c r="H6" s="37">
        <v>50</v>
      </c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45063</v>
      </c>
      <c r="B7" s="1"/>
      <c r="C7" s="1" t="s">
        <v>17</v>
      </c>
      <c r="D7" s="34">
        <v>0</v>
      </c>
      <c r="E7" s="82" t="s">
        <v>127</v>
      </c>
      <c r="F7" s="37">
        <f t="shared" si="0"/>
        <v>5</v>
      </c>
      <c r="G7" s="37"/>
      <c r="H7" s="37"/>
      <c r="I7" s="37"/>
      <c r="J7" s="37"/>
      <c r="K7" s="37"/>
      <c r="L7" s="37"/>
      <c r="M7" s="38">
        <v>5</v>
      </c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45063</v>
      </c>
      <c r="B8" s="1"/>
      <c r="C8" s="1" t="s">
        <v>18</v>
      </c>
      <c r="D8" s="34">
        <v>265</v>
      </c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45063</v>
      </c>
      <c r="B9" s="1"/>
      <c r="C9" s="1" t="s">
        <v>30</v>
      </c>
      <c r="D9" s="34">
        <v>0</v>
      </c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45063</v>
      </c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45063</v>
      </c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45063</v>
      </c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45063</v>
      </c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45063</v>
      </c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45063</v>
      </c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45063</v>
      </c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45063</v>
      </c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45063</v>
      </c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45063</v>
      </c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45063</v>
      </c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2"/>
      <c r="B26" s="1"/>
      <c r="C26" s="1"/>
      <c r="D26" s="1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2"/>
      <c r="B27" s="1"/>
      <c r="C27" s="1"/>
      <c r="D27" s="1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2"/>
      <c r="B28" s="1"/>
      <c r="C28" s="1"/>
      <c r="D28" s="1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2"/>
      <c r="B29" s="1"/>
      <c r="C29" s="1"/>
      <c r="D29" s="1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2"/>
      <c r="B30" s="1"/>
      <c r="C30" s="1"/>
      <c r="D30" s="1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589</v>
      </c>
      <c r="E31" s="87"/>
      <c r="F31" s="37">
        <f t="shared" si="0"/>
        <v>175</v>
      </c>
      <c r="G31" s="88">
        <f>SUM(G4:G30)</f>
        <v>0</v>
      </c>
      <c r="H31" s="88">
        <f t="shared" ref="H31:T31" si="1">SUM(H4:H30)</f>
        <v>50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5</v>
      </c>
      <c r="N31" s="88">
        <f t="shared" si="1"/>
        <v>0</v>
      </c>
      <c r="O31" s="88">
        <f t="shared" si="1"/>
        <v>0</v>
      </c>
      <c r="P31" s="88">
        <f t="shared" si="1"/>
        <v>20</v>
      </c>
      <c r="Q31" s="88">
        <f t="shared" si="1"/>
        <v>0</v>
      </c>
      <c r="R31" s="88">
        <f t="shared" si="1"/>
        <v>100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589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265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175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149</v>
      </c>
      <c r="C37" s="22"/>
      <c r="E37" s="15">
        <v>20</v>
      </c>
      <c r="F37" s="16">
        <v>3</v>
      </c>
      <c r="G37" s="17">
        <f t="shared" si="2"/>
        <v>60</v>
      </c>
    </row>
    <row r="38" spans="1:7" ht="46.5" customHeight="1" x14ac:dyDescent="0.25">
      <c r="A38" s="19" t="s">
        <v>23</v>
      </c>
      <c r="B38" s="21">
        <f>G41</f>
        <v>105</v>
      </c>
      <c r="C38" s="22"/>
      <c r="D38" s="3"/>
      <c r="E38" s="15">
        <v>10</v>
      </c>
      <c r="F38" s="16">
        <v>2</v>
      </c>
      <c r="G38" s="17">
        <f>+E38*F38</f>
        <v>20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5</v>
      </c>
      <c r="G39" s="17">
        <f>+E39*F39</f>
        <v>25</v>
      </c>
    </row>
    <row r="40" spans="1:7" ht="36.75" customHeight="1" x14ac:dyDescent="0.25">
      <c r="A40" s="19" t="s">
        <v>7</v>
      </c>
      <c r="B40" s="21">
        <f>IF(B37&gt;B38,B37-B38,0)</f>
        <v>44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105</v>
      </c>
    </row>
    <row r="42" spans="1:7" ht="15.75" thickTop="1" x14ac:dyDescent="0.25">
      <c r="A42" s="159" t="s">
        <v>168</v>
      </c>
      <c r="B42" s="159"/>
      <c r="C42" s="159"/>
    </row>
    <row r="43" spans="1:7" x14ac:dyDescent="0.25">
      <c r="A43" s="160"/>
      <c r="B43" s="160"/>
      <c r="C43" s="160"/>
    </row>
    <row r="44" spans="1:7" x14ac:dyDescent="0.25">
      <c r="A44" s="160"/>
      <c r="B44" s="160"/>
      <c r="C44" s="160"/>
    </row>
    <row r="45" spans="1:7" x14ac:dyDescent="0.25">
      <c r="A45" s="160"/>
      <c r="B45" s="160"/>
      <c r="C45" s="160"/>
    </row>
  </sheetData>
  <mergeCells count="7">
    <mergeCell ref="A42:C45"/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" top="0" bottom="0" header="0.3" footer="0.3"/>
  <pageSetup scale="42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6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710937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45063</v>
      </c>
      <c r="B4" s="1"/>
      <c r="C4" s="1" t="s">
        <v>14</v>
      </c>
      <c r="D4" s="34">
        <v>915</v>
      </c>
      <c r="E4" s="82" t="s">
        <v>12</v>
      </c>
      <c r="F4" s="37">
        <f>SUM(G4:T4)</f>
        <v>90</v>
      </c>
      <c r="G4" s="37"/>
      <c r="H4" s="37"/>
      <c r="I4" s="37"/>
      <c r="J4" s="37"/>
      <c r="K4" s="37"/>
      <c r="L4" s="37">
        <v>90</v>
      </c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45063</v>
      </c>
      <c r="B5" s="1"/>
      <c r="C5" s="1" t="s">
        <v>15</v>
      </c>
      <c r="D5" s="34">
        <v>2673</v>
      </c>
      <c r="E5" s="82" t="s">
        <v>173</v>
      </c>
      <c r="F5" s="37">
        <f t="shared" ref="F5:F31" si="0">SUM(G5:T5)</f>
        <v>10</v>
      </c>
      <c r="G5" s="37"/>
      <c r="H5" s="37"/>
      <c r="I5" s="37"/>
      <c r="J5" s="37"/>
      <c r="K5" s="37"/>
      <c r="L5" s="37"/>
      <c r="M5" s="38"/>
      <c r="N5" s="38"/>
      <c r="O5" s="38"/>
      <c r="P5" s="38">
        <v>10</v>
      </c>
      <c r="Q5" s="39"/>
      <c r="R5" s="40"/>
      <c r="S5" s="40"/>
      <c r="T5" s="84"/>
    </row>
    <row r="6" spans="1:20" ht="15.75" x14ac:dyDescent="0.25">
      <c r="A6" s="41">
        <v>45063</v>
      </c>
      <c r="B6" s="1"/>
      <c r="C6" s="1" t="s">
        <v>16</v>
      </c>
      <c r="D6" s="34">
        <v>0</v>
      </c>
      <c r="E6" s="82" t="s">
        <v>174</v>
      </c>
      <c r="F6" s="37">
        <f t="shared" si="0"/>
        <v>20</v>
      </c>
      <c r="G6" s="37"/>
      <c r="H6" s="37"/>
      <c r="I6" s="37"/>
      <c r="J6" s="37"/>
      <c r="K6" s="37"/>
      <c r="L6" s="37"/>
      <c r="M6" s="38"/>
      <c r="N6" s="38"/>
      <c r="O6" s="38"/>
      <c r="P6" s="38">
        <v>20</v>
      </c>
      <c r="Q6" s="39"/>
      <c r="R6" s="40"/>
      <c r="S6" s="40"/>
      <c r="T6" s="84"/>
    </row>
    <row r="7" spans="1:20" ht="15.75" x14ac:dyDescent="0.25">
      <c r="A7" s="41">
        <v>45063</v>
      </c>
      <c r="B7" s="1"/>
      <c r="C7" s="1" t="s">
        <v>17</v>
      </c>
      <c r="D7" s="34">
        <v>914</v>
      </c>
      <c r="E7" s="82" t="s">
        <v>59</v>
      </c>
      <c r="F7" s="37">
        <f t="shared" si="0"/>
        <v>100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100</v>
      </c>
      <c r="S7" s="40"/>
      <c r="T7" s="84"/>
    </row>
    <row r="8" spans="1:20" ht="15.75" x14ac:dyDescent="0.25">
      <c r="A8" s="41">
        <v>45063</v>
      </c>
      <c r="B8" s="1"/>
      <c r="C8" s="1" t="s">
        <v>18</v>
      </c>
      <c r="D8" s="34">
        <v>6294</v>
      </c>
      <c r="E8" s="82" t="s">
        <v>175</v>
      </c>
      <c r="F8" s="37">
        <f t="shared" si="0"/>
        <v>30</v>
      </c>
      <c r="G8" s="37"/>
      <c r="H8" s="37">
        <v>30</v>
      </c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45063</v>
      </c>
      <c r="B9" s="1"/>
      <c r="C9" s="1" t="s">
        <v>30</v>
      </c>
      <c r="D9" s="34">
        <v>0</v>
      </c>
      <c r="E9" s="82" t="s">
        <v>176</v>
      </c>
      <c r="F9" s="37">
        <f t="shared" si="0"/>
        <v>20</v>
      </c>
      <c r="G9" s="37"/>
      <c r="H9" s="37">
        <v>20</v>
      </c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45063</v>
      </c>
      <c r="B10" s="1"/>
      <c r="C10" s="1" t="s">
        <v>203</v>
      </c>
      <c r="D10" s="34"/>
      <c r="E10" s="82" t="s">
        <v>127</v>
      </c>
      <c r="F10" s="37">
        <f t="shared" si="0"/>
        <v>5</v>
      </c>
      <c r="G10" s="37"/>
      <c r="H10" s="37"/>
      <c r="I10" s="37"/>
      <c r="J10" s="37"/>
      <c r="K10" s="37"/>
      <c r="L10" s="37"/>
      <c r="M10" s="38">
        <v>5</v>
      </c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45063</v>
      </c>
      <c r="B11" s="1"/>
      <c r="C11" s="1"/>
      <c r="D11" s="34"/>
      <c r="E11" s="82" t="s">
        <v>177</v>
      </c>
      <c r="F11" s="37">
        <f t="shared" si="0"/>
        <v>740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>
        <v>740</v>
      </c>
    </row>
    <row r="12" spans="1:20" ht="15.75" x14ac:dyDescent="0.25">
      <c r="A12" s="41">
        <v>45063</v>
      </c>
      <c r="B12" s="1"/>
      <c r="C12" s="1"/>
      <c r="D12" s="34"/>
      <c r="E12" s="82" t="s">
        <v>12</v>
      </c>
      <c r="F12" s="37">
        <f t="shared" si="0"/>
        <v>90</v>
      </c>
      <c r="G12" s="37"/>
      <c r="H12" s="37"/>
      <c r="I12" s="37"/>
      <c r="J12" s="37"/>
      <c r="K12" s="37"/>
      <c r="L12" s="37">
        <v>90</v>
      </c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45063</v>
      </c>
      <c r="B13" s="1"/>
      <c r="C13" s="1"/>
      <c r="D13" s="34"/>
      <c r="E13" s="82" t="s">
        <v>12</v>
      </c>
      <c r="F13" s="37">
        <f t="shared" si="0"/>
        <v>45</v>
      </c>
      <c r="G13" s="37"/>
      <c r="H13" s="37"/>
      <c r="I13" s="37"/>
      <c r="J13" s="37"/>
      <c r="K13" s="37"/>
      <c r="L13" s="37">
        <v>45</v>
      </c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45063</v>
      </c>
      <c r="B14" s="1"/>
      <c r="C14" s="1"/>
      <c r="D14" s="34"/>
      <c r="E14" s="82" t="s">
        <v>178</v>
      </c>
      <c r="F14" s="37">
        <f t="shared" si="0"/>
        <v>40</v>
      </c>
      <c r="G14" s="37"/>
      <c r="H14" s="37"/>
      <c r="I14" s="37"/>
      <c r="J14" s="37"/>
      <c r="K14" s="37"/>
      <c r="L14" s="37"/>
      <c r="M14" s="38">
        <v>40</v>
      </c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45063</v>
      </c>
      <c r="B15" s="1"/>
      <c r="C15" s="1"/>
      <c r="D15" s="34"/>
      <c r="E15" s="82" t="s">
        <v>109</v>
      </c>
      <c r="F15" s="37">
        <f t="shared" si="0"/>
        <v>5</v>
      </c>
      <c r="G15" s="37"/>
      <c r="H15" s="37"/>
      <c r="I15" s="37"/>
      <c r="J15" s="37"/>
      <c r="K15" s="37"/>
      <c r="L15" s="37"/>
      <c r="M15" s="38"/>
      <c r="N15" s="38"/>
      <c r="O15" s="38"/>
      <c r="P15" s="38">
        <v>5</v>
      </c>
      <c r="Q15" s="39"/>
      <c r="R15" s="40"/>
      <c r="S15" s="40"/>
      <c r="T15" s="84"/>
    </row>
    <row r="16" spans="1:20" ht="15.75" x14ac:dyDescent="0.25">
      <c r="A16" s="41">
        <v>45063</v>
      </c>
      <c r="B16" s="1"/>
      <c r="C16" s="1"/>
      <c r="D16" s="34"/>
      <c r="E16" s="82" t="s">
        <v>117</v>
      </c>
      <c r="F16" s="37">
        <f t="shared" si="0"/>
        <v>125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>
        <v>125</v>
      </c>
      <c r="R16" s="40"/>
      <c r="S16" s="40"/>
      <c r="T16" s="84"/>
    </row>
    <row r="17" spans="1:20" ht="15.75" x14ac:dyDescent="0.25">
      <c r="A17" s="41">
        <v>45063</v>
      </c>
      <c r="B17" s="1"/>
      <c r="C17" s="1"/>
      <c r="D17" s="34"/>
      <c r="E17" s="82" t="s">
        <v>179</v>
      </c>
      <c r="F17" s="37">
        <f t="shared" si="0"/>
        <v>50</v>
      </c>
      <c r="G17" s="37"/>
      <c r="H17" s="37"/>
      <c r="I17" s="37"/>
      <c r="J17" s="37"/>
      <c r="K17" s="37"/>
      <c r="L17" s="37"/>
      <c r="M17" s="38"/>
      <c r="N17" s="38">
        <v>50</v>
      </c>
      <c r="O17" s="38"/>
      <c r="P17" s="38"/>
      <c r="Q17" s="39"/>
      <c r="R17" s="40"/>
      <c r="S17" s="40"/>
      <c r="T17" s="84"/>
    </row>
    <row r="18" spans="1:20" ht="15.75" x14ac:dyDescent="0.25">
      <c r="A18" s="41">
        <v>45063</v>
      </c>
      <c r="B18" s="1"/>
      <c r="C18" s="1"/>
      <c r="D18" s="34"/>
      <c r="E18" s="82" t="s">
        <v>43</v>
      </c>
      <c r="F18" s="37">
        <f t="shared" si="0"/>
        <v>170</v>
      </c>
      <c r="G18" s="37">
        <v>170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45063</v>
      </c>
      <c r="B19" s="1"/>
      <c r="C19" s="1"/>
      <c r="D19" s="34"/>
      <c r="E19" s="82" t="s">
        <v>63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45063</v>
      </c>
      <c r="B20" s="1"/>
      <c r="C20" s="1"/>
      <c r="D20" s="34"/>
      <c r="E20" s="82" t="s">
        <v>180</v>
      </c>
      <c r="F20" s="37">
        <f t="shared" si="0"/>
        <v>150</v>
      </c>
      <c r="G20" s="37">
        <v>150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45063</v>
      </c>
      <c r="B21" s="1"/>
      <c r="C21" s="1"/>
      <c r="D21" s="34"/>
      <c r="E21" s="82" t="s">
        <v>181</v>
      </c>
      <c r="F21" s="37">
        <f t="shared" si="0"/>
        <v>300</v>
      </c>
      <c r="G21" s="37">
        <v>300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45063</v>
      </c>
      <c r="B22" s="1"/>
      <c r="C22" s="1"/>
      <c r="D22" s="34"/>
      <c r="E22" s="82" t="s">
        <v>71</v>
      </c>
      <c r="F22" s="37">
        <f t="shared" si="0"/>
        <v>160</v>
      </c>
      <c r="G22" s="37">
        <v>160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45063</v>
      </c>
      <c r="B23" s="1"/>
      <c r="C23" s="1"/>
      <c r="D23" s="34"/>
      <c r="E23" s="82" t="s">
        <v>182</v>
      </c>
      <c r="F23" s="37">
        <f t="shared" si="0"/>
        <v>100</v>
      </c>
      <c r="G23" s="37">
        <v>100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45063</v>
      </c>
      <c r="B24" s="1"/>
      <c r="C24" s="1"/>
      <c r="D24" s="34"/>
      <c r="E24" s="82" t="s">
        <v>183</v>
      </c>
      <c r="F24" s="37">
        <f t="shared" si="0"/>
        <v>60</v>
      </c>
      <c r="G24" s="37">
        <v>60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 t="s">
        <v>186</v>
      </c>
      <c r="F25" s="37">
        <f t="shared" si="0"/>
        <v>200</v>
      </c>
      <c r="G25" s="37">
        <v>200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 t="s">
        <v>52</v>
      </c>
      <c r="F26" s="37">
        <f t="shared" si="0"/>
        <v>170</v>
      </c>
      <c r="G26" s="37">
        <v>170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 t="s">
        <v>184</v>
      </c>
      <c r="F27" s="37">
        <f t="shared" si="0"/>
        <v>120</v>
      </c>
      <c r="G27" s="49">
        <v>120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 t="s">
        <v>152</v>
      </c>
      <c r="F28" s="37">
        <f t="shared" si="0"/>
        <v>60</v>
      </c>
      <c r="G28" s="49">
        <v>60</v>
      </c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 t="s">
        <v>185</v>
      </c>
      <c r="F29" s="37">
        <f t="shared" si="0"/>
        <v>60</v>
      </c>
      <c r="G29" s="49">
        <v>60</v>
      </c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10796</v>
      </c>
      <c r="E31" s="87"/>
      <c r="F31" s="37">
        <f t="shared" si="0"/>
        <v>3070</v>
      </c>
      <c r="G31" s="88">
        <f>SUM(G4:G30)</f>
        <v>1700</v>
      </c>
      <c r="H31" s="88">
        <f t="shared" ref="H31:T31" si="1">SUM(H4:H30)</f>
        <v>50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225</v>
      </c>
      <c r="M31" s="88">
        <f t="shared" si="1"/>
        <v>45</v>
      </c>
      <c r="N31" s="88">
        <f t="shared" si="1"/>
        <v>50</v>
      </c>
      <c r="O31" s="88">
        <f t="shared" si="1"/>
        <v>0</v>
      </c>
      <c r="P31" s="88">
        <f t="shared" si="1"/>
        <v>35</v>
      </c>
      <c r="Q31" s="88">
        <f t="shared" si="1"/>
        <v>125</v>
      </c>
      <c r="R31" s="88">
        <f t="shared" si="1"/>
        <v>100</v>
      </c>
      <c r="S31" s="88">
        <f t="shared" si="1"/>
        <v>0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10796</v>
      </c>
      <c r="C34" s="152"/>
      <c r="E34" s="15">
        <v>200</v>
      </c>
      <c r="F34" s="16">
        <v>3</v>
      </c>
      <c r="G34" s="17">
        <f>+E34*F34</f>
        <v>600</v>
      </c>
    </row>
    <row r="35" spans="1:7" ht="46.5" customHeight="1" x14ac:dyDescent="0.25">
      <c r="A35" s="19" t="s">
        <v>20</v>
      </c>
      <c r="B35" s="153">
        <f>D8</f>
        <v>6294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3070</v>
      </c>
      <c r="C36" s="154"/>
      <c r="E36" s="15">
        <v>50</v>
      </c>
      <c r="F36" s="16">
        <v>3</v>
      </c>
      <c r="G36" s="17">
        <f t="shared" si="2"/>
        <v>150</v>
      </c>
    </row>
    <row r="37" spans="1:7" ht="51.75" customHeight="1" x14ac:dyDescent="0.25">
      <c r="A37" s="19" t="s">
        <v>22</v>
      </c>
      <c r="B37" s="21">
        <f>+B34-B35-B36</f>
        <v>1432</v>
      </c>
      <c r="C37" s="22"/>
      <c r="E37" s="15">
        <v>20</v>
      </c>
      <c r="F37" s="16">
        <v>8</v>
      </c>
      <c r="G37" s="17">
        <f t="shared" si="2"/>
        <v>160</v>
      </c>
    </row>
    <row r="38" spans="1:7" ht="46.5" customHeight="1" x14ac:dyDescent="0.25">
      <c r="A38" s="19" t="s">
        <v>23</v>
      </c>
      <c r="B38" s="21">
        <f>G41</f>
        <v>1435</v>
      </c>
      <c r="C38" s="22"/>
      <c r="D38" s="3"/>
      <c r="E38" s="15">
        <v>10</v>
      </c>
      <c r="F38" s="16">
        <v>28</v>
      </c>
      <c r="G38" s="17">
        <f>+E38*F38</f>
        <v>280</v>
      </c>
    </row>
    <row r="39" spans="1:7" ht="34.5" customHeight="1" x14ac:dyDescent="0.25">
      <c r="A39" s="19" t="s">
        <v>24</v>
      </c>
      <c r="B39" s="115">
        <f>IF(B37&lt;B38,B38-B37,0)</f>
        <v>3</v>
      </c>
      <c r="C39" s="22"/>
      <c r="E39" s="15">
        <v>5</v>
      </c>
      <c r="F39" s="16">
        <v>29</v>
      </c>
      <c r="G39" s="17">
        <f>+E39*F39</f>
        <v>145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1435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3"/>
  <sheetViews>
    <sheetView rightToLeft="1" topLeftCell="A37" zoomScale="85" zoomScaleNormal="85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45064</v>
      </c>
      <c r="B4" s="1"/>
      <c r="C4" s="1" t="s">
        <v>14</v>
      </c>
      <c r="D4" s="34"/>
      <c r="E4" s="82"/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45064</v>
      </c>
      <c r="B5" s="1"/>
      <c r="C5" s="1" t="s">
        <v>15</v>
      </c>
      <c r="D5" s="34">
        <v>60</v>
      </c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45064</v>
      </c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45064</v>
      </c>
      <c r="B7" s="1"/>
      <c r="C7" s="1" t="s">
        <v>17</v>
      </c>
      <c r="D7" s="34"/>
      <c r="E7" s="82"/>
      <c r="F7" s="37">
        <f t="shared" si="0"/>
        <v>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45064</v>
      </c>
      <c r="B8" s="1"/>
      <c r="C8" s="1" t="s">
        <v>18</v>
      </c>
      <c r="D8" s="34"/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45064</v>
      </c>
      <c r="B9" s="1"/>
      <c r="C9" s="1" t="s">
        <v>30</v>
      </c>
      <c r="D9" s="34"/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45064</v>
      </c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45064</v>
      </c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45064</v>
      </c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45064</v>
      </c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45064</v>
      </c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45064</v>
      </c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45064</v>
      </c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45064</v>
      </c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45064</v>
      </c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45064</v>
      </c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45064</v>
      </c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45064</v>
      </c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45064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45064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45064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60</v>
      </c>
      <c r="E31" s="87"/>
      <c r="F31" s="37">
        <f t="shared" si="0"/>
        <v>0</v>
      </c>
      <c r="G31" s="88">
        <f>SUM(G4:G30)</f>
        <v>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60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0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60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60</v>
      </c>
      <c r="C38" s="22"/>
      <c r="D38" s="3"/>
      <c r="E38" s="15">
        <v>10</v>
      </c>
      <c r="F38" s="16">
        <v>1</v>
      </c>
      <c r="G38" s="17">
        <f>+E38*F38</f>
        <v>10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60</v>
      </c>
    </row>
    <row r="42" spans="1:7" ht="15.75" thickTop="1" x14ac:dyDescent="0.25">
      <c r="A42" s="161" t="s">
        <v>187</v>
      </c>
      <c r="B42" s="161"/>
      <c r="C42" s="161"/>
    </row>
    <row r="43" spans="1:7" x14ac:dyDescent="0.25">
      <c r="A43" s="162"/>
      <c r="B43" s="162"/>
      <c r="C43" s="162"/>
    </row>
  </sheetData>
  <mergeCells count="7">
    <mergeCell ref="A42:C43"/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" top="0" bottom="0" header="0" footer="0"/>
  <pageSetup scale="42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35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45064</v>
      </c>
      <c r="B4" s="1"/>
      <c r="C4" s="1" t="s">
        <v>14</v>
      </c>
      <c r="D4" s="34">
        <v>1191</v>
      </c>
      <c r="E4" s="82" t="s">
        <v>188</v>
      </c>
      <c r="F4" s="37">
        <f>SUM(G4:T4)</f>
        <v>55</v>
      </c>
      <c r="G4" s="37"/>
      <c r="H4" s="37">
        <v>55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45064</v>
      </c>
      <c r="B5" s="1"/>
      <c r="C5" s="1" t="s">
        <v>15</v>
      </c>
      <c r="D5" s="34">
        <v>2889</v>
      </c>
      <c r="E5" s="82" t="s">
        <v>59</v>
      </c>
      <c r="F5" s="37">
        <f t="shared" ref="F5:F31" si="0">SUM(G5:T5)</f>
        <v>100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100</v>
      </c>
      <c r="S5" s="40"/>
      <c r="T5" s="84"/>
    </row>
    <row r="6" spans="1:20" ht="15.75" x14ac:dyDescent="0.25">
      <c r="A6" s="41">
        <v>45064</v>
      </c>
      <c r="B6" s="1"/>
      <c r="C6" s="1" t="s">
        <v>16</v>
      </c>
      <c r="D6" s="34">
        <v>0</v>
      </c>
      <c r="E6" s="82" t="s">
        <v>60</v>
      </c>
      <c r="F6" s="37">
        <f t="shared" si="0"/>
        <v>20</v>
      </c>
      <c r="G6" s="37"/>
      <c r="H6" s="37"/>
      <c r="I6" s="37"/>
      <c r="J6" s="37"/>
      <c r="K6" s="37"/>
      <c r="L6" s="37"/>
      <c r="M6" s="38"/>
      <c r="N6" s="38"/>
      <c r="O6" s="38"/>
      <c r="P6" s="38">
        <v>20</v>
      </c>
      <c r="Q6" s="39"/>
      <c r="R6" s="40"/>
      <c r="S6" s="40"/>
      <c r="T6" s="84"/>
    </row>
    <row r="7" spans="1:20" ht="15.75" x14ac:dyDescent="0.25">
      <c r="A7" s="41">
        <v>45064</v>
      </c>
      <c r="B7" s="1"/>
      <c r="C7" s="1" t="s">
        <v>17</v>
      </c>
      <c r="D7" s="34">
        <v>192</v>
      </c>
      <c r="E7" s="82" t="s">
        <v>189</v>
      </c>
      <c r="F7" s="37">
        <f t="shared" si="0"/>
        <v>110</v>
      </c>
      <c r="G7" s="37"/>
      <c r="H7" s="37"/>
      <c r="I7" s="37"/>
      <c r="J7" s="37"/>
      <c r="K7" s="37"/>
      <c r="L7" s="37">
        <v>110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45064</v>
      </c>
      <c r="B8" s="1"/>
      <c r="C8" s="1" t="s">
        <v>18</v>
      </c>
      <c r="D8" s="34">
        <v>1720</v>
      </c>
      <c r="E8" s="82" t="s">
        <v>190</v>
      </c>
      <c r="F8" s="37">
        <f t="shared" si="0"/>
        <v>340</v>
      </c>
      <c r="G8" s="37"/>
      <c r="H8" s="37"/>
      <c r="I8" s="37"/>
      <c r="J8" s="37"/>
      <c r="K8" s="37"/>
      <c r="L8" s="37"/>
      <c r="M8" s="38"/>
      <c r="N8" s="38">
        <v>340</v>
      </c>
      <c r="O8" s="38"/>
      <c r="P8" s="38"/>
      <c r="Q8" s="39"/>
      <c r="R8" s="40"/>
      <c r="S8" s="40"/>
      <c r="T8" s="84"/>
    </row>
    <row r="9" spans="1:20" ht="15.75" x14ac:dyDescent="0.25">
      <c r="A9" s="41">
        <v>45064</v>
      </c>
      <c r="B9" s="1"/>
      <c r="C9" s="1" t="s">
        <v>30</v>
      </c>
      <c r="D9" s="34">
        <v>0</v>
      </c>
      <c r="E9" s="82" t="s">
        <v>108</v>
      </c>
      <c r="F9" s="37">
        <f t="shared" si="0"/>
        <v>90</v>
      </c>
      <c r="G9" s="37"/>
      <c r="H9" s="37"/>
      <c r="I9" s="37"/>
      <c r="J9" s="37"/>
      <c r="K9" s="37"/>
      <c r="L9" s="37">
        <v>90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45064</v>
      </c>
      <c r="B10" s="1"/>
      <c r="C10" s="1" t="s">
        <v>203</v>
      </c>
      <c r="D10" s="34"/>
      <c r="E10" s="82" t="s">
        <v>191</v>
      </c>
      <c r="F10" s="37">
        <f t="shared" si="0"/>
        <v>15</v>
      </c>
      <c r="G10" s="37"/>
      <c r="H10" s="37"/>
      <c r="I10" s="37"/>
      <c r="J10" s="37"/>
      <c r="K10" s="37"/>
      <c r="L10" s="37"/>
      <c r="M10" s="38"/>
      <c r="N10" s="38">
        <v>15</v>
      </c>
      <c r="O10" s="38"/>
      <c r="P10" s="38"/>
      <c r="Q10" s="39"/>
      <c r="R10" s="40"/>
      <c r="S10" s="40"/>
      <c r="T10" s="84"/>
    </row>
    <row r="11" spans="1:20" ht="15.75" x14ac:dyDescent="0.25">
      <c r="A11" s="41">
        <v>45064</v>
      </c>
      <c r="B11" s="1"/>
      <c r="C11" s="1"/>
      <c r="D11" s="34"/>
      <c r="E11" s="82" t="s">
        <v>197</v>
      </c>
      <c r="F11" s="37">
        <f t="shared" si="0"/>
        <v>20</v>
      </c>
      <c r="G11" s="37"/>
      <c r="H11" s="37"/>
      <c r="I11" s="37"/>
      <c r="J11" s="37"/>
      <c r="K11" s="37"/>
      <c r="L11" s="37"/>
      <c r="M11" s="38"/>
      <c r="N11" s="38"/>
      <c r="O11" s="38"/>
      <c r="P11" s="38">
        <v>20</v>
      </c>
      <c r="Q11" s="39"/>
      <c r="R11" s="40"/>
      <c r="S11" s="40"/>
      <c r="T11" s="84"/>
    </row>
    <row r="12" spans="1:20" ht="15.75" x14ac:dyDescent="0.25">
      <c r="A12" s="41">
        <v>45064</v>
      </c>
      <c r="B12" s="1"/>
      <c r="C12" s="1"/>
      <c r="D12" s="34"/>
      <c r="E12" s="82" t="s">
        <v>192</v>
      </c>
      <c r="F12" s="37">
        <f t="shared" si="0"/>
        <v>10</v>
      </c>
      <c r="G12" s="37"/>
      <c r="H12" s="37"/>
      <c r="I12" s="37"/>
      <c r="J12" s="37"/>
      <c r="K12" s="37"/>
      <c r="L12" s="37"/>
      <c r="M12" s="38"/>
      <c r="N12" s="38">
        <v>10</v>
      </c>
      <c r="O12" s="38"/>
      <c r="P12" s="38"/>
      <c r="Q12" s="39"/>
      <c r="R12" s="40"/>
      <c r="S12" s="40"/>
      <c r="T12" s="84"/>
    </row>
    <row r="13" spans="1:20" ht="15.75" x14ac:dyDescent="0.25">
      <c r="A13" s="41">
        <v>45064</v>
      </c>
      <c r="B13" s="1"/>
      <c r="C13" s="1"/>
      <c r="D13" s="34"/>
      <c r="E13" s="82" t="s">
        <v>12</v>
      </c>
      <c r="F13" s="37">
        <f t="shared" si="0"/>
        <v>90</v>
      </c>
      <c r="G13" s="37"/>
      <c r="H13" s="37"/>
      <c r="I13" s="37"/>
      <c r="J13" s="37"/>
      <c r="K13" s="37"/>
      <c r="L13" s="37">
        <v>90</v>
      </c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45064</v>
      </c>
      <c r="B14" s="1"/>
      <c r="C14" s="1"/>
      <c r="D14" s="34"/>
      <c r="E14" s="82" t="s">
        <v>179</v>
      </c>
      <c r="F14" s="37">
        <f t="shared" si="0"/>
        <v>44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>
        <v>44</v>
      </c>
      <c r="R14" s="40"/>
      <c r="S14" s="40"/>
      <c r="T14" s="84"/>
    </row>
    <row r="15" spans="1:20" ht="15.75" x14ac:dyDescent="0.25">
      <c r="A15" s="41">
        <v>45064</v>
      </c>
      <c r="B15" s="1"/>
      <c r="C15" s="1"/>
      <c r="D15" s="34"/>
      <c r="E15" s="82" t="s">
        <v>193</v>
      </c>
      <c r="F15" s="37">
        <f t="shared" si="0"/>
        <v>50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>
        <v>50</v>
      </c>
      <c r="R15" s="40"/>
      <c r="S15" s="40"/>
      <c r="T15" s="84"/>
    </row>
    <row r="16" spans="1:20" ht="15.75" x14ac:dyDescent="0.25">
      <c r="A16" s="41">
        <v>45064</v>
      </c>
      <c r="B16" s="1"/>
      <c r="C16" s="1"/>
      <c r="D16" s="34"/>
      <c r="E16" s="82" t="s">
        <v>154</v>
      </c>
      <c r="F16" s="37">
        <f t="shared" si="0"/>
        <v>170</v>
      </c>
      <c r="G16" s="37">
        <v>170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45064</v>
      </c>
      <c r="B17" s="1"/>
      <c r="C17" s="1"/>
      <c r="D17" s="34"/>
      <c r="E17" s="82" t="s">
        <v>194</v>
      </c>
      <c r="F17" s="37">
        <f t="shared" si="0"/>
        <v>150</v>
      </c>
      <c r="G17" s="37">
        <v>150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45064</v>
      </c>
      <c r="B18" s="1"/>
      <c r="C18" s="1"/>
      <c r="D18" s="34"/>
      <c r="E18" s="82" t="s">
        <v>45</v>
      </c>
      <c r="F18" s="37">
        <f t="shared" si="0"/>
        <v>150</v>
      </c>
      <c r="G18" s="37">
        <v>150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45064</v>
      </c>
      <c r="B19" s="1"/>
      <c r="C19" s="1"/>
      <c r="D19" s="34"/>
      <c r="E19" s="82" t="s">
        <v>180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45064</v>
      </c>
      <c r="B20" s="1"/>
      <c r="C20" s="1"/>
      <c r="D20" s="34"/>
      <c r="E20" s="82" t="s">
        <v>93</v>
      </c>
      <c r="F20" s="37">
        <f t="shared" si="0"/>
        <v>160</v>
      </c>
      <c r="G20" s="37">
        <v>160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45064</v>
      </c>
      <c r="B21" s="1"/>
      <c r="C21" s="1"/>
      <c r="D21" s="34"/>
      <c r="E21" s="82" t="s">
        <v>182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45064</v>
      </c>
      <c r="B22" s="1"/>
      <c r="C22" s="1"/>
      <c r="D22" s="34"/>
      <c r="E22" s="82" t="s">
        <v>185</v>
      </c>
      <c r="F22" s="37">
        <f t="shared" si="0"/>
        <v>60</v>
      </c>
      <c r="G22" s="37">
        <v>60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45064</v>
      </c>
      <c r="B23" s="1"/>
      <c r="C23" s="1"/>
      <c r="D23" s="34"/>
      <c r="E23" s="82" t="s">
        <v>49</v>
      </c>
      <c r="F23" s="37">
        <f t="shared" si="0"/>
        <v>170</v>
      </c>
      <c r="G23" s="37">
        <v>170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45064</v>
      </c>
      <c r="B24" s="1"/>
      <c r="C24" s="1"/>
      <c r="D24" s="34"/>
      <c r="E24" s="82" t="s">
        <v>195</v>
      </c>
      <c r="F24" s="37">
        <f t="shared" si="0"/>
        <v>100</v>
      </c>
      <c r="G24" s="37">
        <v>100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45064</v>
      </c>
      <c r="B25" s="1"/>
      <c r="C25" s="1"/>
      <c r="D25" s="34"/>
      <c r="E25" s="82" t="s">
        <v>149</v>
      </c>
      <c r="F25" s="37">
        <f t="shared" si="0"/>
        <v>200</v>
      </c>
      <c r="G25" s="37">
        <v>200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45064</v>
      </c>
      <c r="B26" s="11"/>
      <c r="C26" s="11"/>
      <c r="D26" s="35"/>
      <c r="E26" s="85" t="s">
        <v>52</v>
      </c>
      <c r="F26" s="37">
        <f t="shared" si="0"/>
        <v>170</v>
      </c>
      <c r="G26" s="49">
        <v>170</v>
      </c>
      <c r="H26" s="49"/>
      <c r="I26" s="49"/>
      <c r="J26" s="49"/>
      <c r="K26" s="49"/>
      <c r="L26" s="49"/>
      <c r="M26" s="50"/>
      <c r="N26" s="50"/>
      <c r="O26" s="50"/>
      <c r="P26" s="50"/>
      <c r="Q26" s="51"/>
      <c r="R26" s="72"/>
      <c r="S26" s="72"/>
      <c r="T26" s="86"/>
    </row>
    <row r="27" spans="1:20" ht="15.75" x14ac:dyDescent="0.25">
      <c r="A27" s="41">
        <v>45064</v>
      </c>
      <c r="B27" s="46"/>
      <c r="C27" s="47"/>
      <c r="D27" s="48"/>
      <c r="E27" s="85" t="s">
        <v>196</v>
      </c>
      <c r="F27" s="37">
        <f t="shared" si="0"/>
        <v>120</v>
      </c>
      <c r="G27" s="49">
        <v>120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45064</v>
      </c>
      <c r="B28" s="46"/>
      <c r="C28" s="47"/>
      <c r="D28" s="48"/>
      <c r="E28" s="85" t="s">
        <v>152</v>
      </c>
      <c r="F28" s="37">
        <f t="shared" si="0"/>
        <v>60</v>
      </c>
      <c r="G28" s="49">
        <v>60</v>
      </c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45064</v>
      </c>
      <c r="B29" s="46"/>
      <c r="C29" s="47"/>
      <c r="D29" s="48"/>
      <c r="E29" s="85" t="s">
        <v>77</v>
      </c>
      <c r="F29" s="37">
        <f t="shared" si="0"/>
        <v>150</v>
      </c>
      <c r="G29" s="49">
        <v>150</v>
      </c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45064</v>
      </c>
      <c r="B30" s="46"/>
      <c r="C30" s="47"/>
      <c r="D30" s="48"/>
      <c r="E30" s="85" t="s">
        <v>198</v>
      </c>
      <c r="F30" s="37">
        <f t="shared" si="0"/>
        <v>400</v>
      </c>
      <c r="G30" s="49">
        <v>400</v>
      </c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5992</v>
      </c>
      <c r="E31" s="87"/>
      <c r="F31" s="37">
        <f t="shared" si="0"/>
        <v>3254</v>
      </c>
      <c r="G31" s="88">
        <f>SUM(G4:G30)</f>
        <v>2310</v>
      </c>
      <c r="H31" s="88">
        <f t="shared" ref="H31:T31" si="1">SUM(H4:H30)</f>
        <v>55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290</v>
      </c>
      <c r="M31" s="88">
        <f t="shared" si="1"/>
        <v>0</v>
      </c>
      <c r="N31" s="88">
        <f t="shared" si="1"/>
        <v>365</v>
      </c>
      <c r="O31" s="88">
        <f t="shared" si="1"/>
        <v>0</v>
      </c>
      <c r="P31" s="88">
        <f t="shared" si="1"/>
        <v>40</v>
      </c>
      <c r="Q31" s="88">
        <f t="shared" si="1"/>
        <v>94</v>
      </c>
      <c r="R31" s="88">
        <f t="shared" si="1"/>
        <v>100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5992</v>
      </c>
      <c r="C34" s="152"/>
      <c r="E34" s="15">
        <v>200</v>
      </c>
      <c r="F34" s="16">
        <v>3</v>
      </c>
      <c r="G34" s="17">
        <f>+E34*F34</f>
        <v>600</v>
      </c>
    </row>
    <row r="35" spans="1:7" ht="46.5" customHeight="1" x14ac:dyDescent="0.25">
      <c r="A35" s="19" t="s">
        <v>20</v>
      </c>
      <c r="B35" s="153">
        <f>D8</f>
        <v>1720</v>
      </c>
      <c r="C35" s="154"/>
      <c r="E35" s="15">
        <v>100</v>
      </c>
      <c r="F35" s="16">
        <v>4</v>
      </c>
      <c r="G35" s="17">
        <f t="shared" ref="G35:G37" si="2">+E35*F35</f>
        <v>400</v>
      </c>
    </row>
    <row r="36" spans="1:7" ht="46.5" customHeight="1" x14ac:dyDescent="0.25">
      <c r="A36" s="19" t="s">
        <v>21</v>
      </c>
      <c r="B36" s="153">
        <f>F31</f>
        <v>3254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1018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1021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3</v>
      </c>
      <c r="C39" s="22"/>
      <c r="E39" s="15">
        <v>5</v>
      </c>
      <c r="F39" s="16">
        <v>3</v>
      </c>
      <c r="G39" s="17">
        <f>+E39*F39</f>
        <v>15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6</v>
      </c>
      <c r="G40" s="17">
        <f>+E40*F40</f>
        <v>6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1021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topLeftCell="A11" zoomScale="70" zoomScaleNormal="70" workbookViewId="0">
      <selection activeCell="E41" sqref="E41:F41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45077</v>
      </c>
      <c r="B4" s="1"/>
      <c r="C4" s="1" t="s">
        <v>14</v>
      </c>
      <c r="D4" s="34">
        <f>291+424</f>
        <v>715</v>
      </c>
      <c r="E4" s="82" t="s">
        <v>327</v>
      </c>
      <c r="F4" s="37">
        <f>SUM(G4:T4)</f>
        <v>60</v>
      </c>
      <c r="G4" s="37"/>
      <c r="H4" s="37">
        <v>60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45077</v>
      </c>
      <c r="B5" s="1"/>
      <c r="C5" s="1" t="s">
        <v>15</v>
      </c>
      <c r="D5" s="34">
        <f>1398+1479</f>
        <v>2877</v>
      </c>
      <c r="E5" s="82" t="s">
        <v>59</v>
      </c>
      <c r="F5" s="37">
        <f t="shared" ref="F5:F31" si="0">SUM(G5:T5)</f>
        <v>200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200</v>
      </c>
      <c r="S5" s="40"/>
      <c r="T5" s="84"/>
    </row>
    <row r="6" spans="1:20" ht="15.75" x14ac:dyDescent="0.25">
      <c r="A6" s="41">
        <v>45077</v>
      </c>
      <c r="B6" s="1"/>
      <c r="C6" s="1" t="s">
        <v>16</v>
      </c>
      <c r="D6" s="34">
        <v>0</v>
      </c>
      <c r="E6" s="82" t="s">
        <v>12</v>
      </c>
      <c r="F6" s="37">
        <f t="shared" si="0"/>
        <v>180</v>
      </c>
      <c r="G6" s="37"/>
      <c r="H6" s="37"/>
      <c r="I6" s="37"/>
      <c r="J6" s="37"/>
      <c r="K6" s="37"/>
      <c r="L6" s="37">
        <f>90+90</f>
        <v>180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45077</v>
      </c>
      <c r="B7" s="1"/>
      <c r="C7" s="1" t="s">
        <v>17</v>
      </c>
      <c r="D7" s="34">
        <f>414+157</f>
        <v>571</v>
      </c>
      <c r="E7" s="82" t="s">
        <v>328</v>
      </c>
      <c r="F7" s="37">
        <f t="shared" si="0"/>
        <v>20</v>
      </c>
      <c r="G7" s="37"/>
      <c r="H7" s="37"/>
      <c r="I7" s="37"/>
      <c r="J7" s="37"/>
      <c r="K7" s="37"/>
      <c r="L7" s="37"/>
      <c r="M7" s="38">
        <v>20</v>
      </c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45077</v>
      </c>
      <c r="B8" s="1"/>
      <c r="C8" s="1" t="s">
        <v>18</v>
      </c>
      <c r="D8" s="34">
        <v>165</v>
      </c>
      <c r="E8" s="82" t="s">
        <v>116</v>
      </c>
      <c r="F8" s="37">
        <f t="shared" si="0"/>
        <v>370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>
        <v>370</v>
      </c>
    </row>
    <row r="9" spans="1:20" ht="15.75" x14ac:dyDescent="0.25">
      <c r="A9" s="41">
        <v>45077</v>
      </c>
      <c r="B9" s="1"/>
      <c r="C9" s="1" t="s">
        <v>30</v>
      </c>
      <c r="D9" s="34">
        <v>0</v>
      </c>
      <c r="E9" s="82" t="s">
        <v>329</v>
      </c>
      <c r="F9" s="37">
        <f t="shared" si="0"/>
        <v>15</v>
      </c>
      <c r="G9" s="37"/>
      <c r="H9" s="37"/>
      <c r="I9" s="37"/>
      <c r="J9" s="37"/>
      <c r="K9" s="37"/>
      <c r="L9" s="37"/>
      <c r="M9" s="38"/>
      <c r="N9" s="38"/>
      <c r="O9" s="38"/>
      <c r="P9" s="38">
        <v>15</v>
      </c>
      <c r="Q9" s="39"/>
      <c r="R9" s="40"/>
      <c r="S9" s="40"/>
      <c r="T9" s="84"/>
    </row>
    <row r="10" spans="1:20" ht="15.75" x14ac:dyDescent="0.25">
      <c r="A10" s="41">
        <v>45077</v>
      </c>
      <c r="B10" s="1"/>
      <c r="C10" s="1" t="s">
        <v>203</v>
      </c>
      <c r="D10" s="34">
        <v>0</v>
      </c>
      <c r="E10" s="82" t="s">
        <v>49</v>
      </c>
      <c r="F10" s="37">
        <f t="shared" si="0"/>
        <v>170</v>
      </c>
      <c r="G10" s="37">
        <v>170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45077</v>
      </c>
      <c r="B11" s="1"/>
      <c r="C11" s="1"/>
      <c r="D11" s="34"/>
      <c r="E11" s="82" t="s">
        <v>330</v>
      </c>
      <c r="F11" s="37">
        <f t="shared" si="0"/>
        <v>30</v>
      </c>
      <c r="G11" s="37">
        <v>30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45077</v>
      </c>
      <c r="B12" s="1"/>
      <c r="C12" s="1"/>
      <c r="D12" s="34"/>
      <c r="E12" s="82" t="s">
        <v>154</v>
      </c>
      <c r="F12" s="37">
        <f t="shared" si="0"/>
        <v>170</v>
      </c>
      <c r="G12" s="37">
        <v>170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45077</v>
      </c>
      <c r="B13" s="1"/>
      <c r="C13" s="1"/>
      <c r="D13" s="34"/>
      <c r="E13" s="82" t="s">
        <v>180</v>
      </c>
      <c r="F13" s="37">
        <f t="shared" si="0"/>
        <v>120</v>
      </c>
      <c r="G13" s="37">
        <v>120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45077</v>
      </c>
      <c r="B14" s="1"/>
      <c r="C14" s="1"/>
      <c r="D14" s="34"/>
      <c r="E14" s="82" t="s">
        <v>63</v>
      </c>
      <c r="F14" s="37">
        <f t="shared" si="0"/>
        <v>150</v>
      </c>
      <c r="G14" s="37">
        <v>150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45077</v>
      </c>
      <c r="B15" s="1"/>
      <c r="C15" s="1"/>
      <c r="D15" s="34"/>
      <c r="E15" s="82" t="s">
        <v>45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45077</v>
      </c>
      <c r="B16" s="1"/>
      <c r="C16" s="1"/>
      <c r="D16" s="34"/>
      <c r="E16" s="82" t="s">
        <v>322</v>
      </c>
      <c r="F16" s="37">
        <f t="shared" si="0"/>
        <v>50</v>
      </c>
      <c r="G16" s="37">
        <v>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45077</v>
      </c>
      <c r="B17" s="1"/>
      <c r="C17" s="1"/>
      <c r="D17" s="34"/>
      <c r="E17" s="82" t="s">
        <v>182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45077</v>
      </c>
      <c r="B18" s="1"/>
      <c r="C18" s="1"/>
      <c r="D18" s="34"/>
      <c r="E18" s="82" t="s">
        <v>72</v>
      </c>
      <c r="F18" s="37">
        <f t="shared" si="0"/>
        <v>50</v>
      </c>
      <c r="G18" s="37">
        <v>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45077</v>
      </c>
      <c r="B19" s="1"/>
      <c r="C19" s="1"/>
      <c r="D19" s="34"/>
      <c r="E19" s="82" t="s">
        <v>93</v>
      </c>
      <c r="F19" s="37">
        <f t="shared" si="0"/>
        <v>160</v>
      </c>
      <c r="G19" s="37">
        <v>160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45077</v>
      </c>
      <c r="B20" s="1"/>
      <c r="C20" s="1"/>
      <c r="D20" s="34"/>
      <c r="E20" s="82" t="s">
        <v>95</v>
      </c>
      <c r="F20" s="37">
        <f t="shared" si="0"/>
        <v>200</v>
      </c>
      <c r="G20" s="37">
        <v>200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45077</v>
      </c>
      <c r="B21" s="1"/>
      <c r="C21" s="1"/>
      <c r="D21" s="34"/>
      <c r="E21" s="82" t="s">
        <v>331</v>
      </c>
      <c r="F21" s="37">
        <f t="shared" si="0"/>
        <v>50</v>
      </c>
      <c r="G21" s="37">
        <v>50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45077</v>
      </c>
      <c r="B22" s="1"/>
      <c r="C22" s="1"/>
      <c r="D22" s="34"/>
      <c r="E22" s="82" t="s">
        <v>332</v>
      </c>
      <c r="F22" s="37">
        <f t="shared" si="0"/>
        <v>105</v>
      </c>
      <c r="G22" s="37">
        <v>105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45077</v>
      </c>
      <c r="B23" s="1"/>
      <c r="C23" s="1"/>
      <c r="D23" s="34"/>
      <c r="E23" s="82" t="s">
        <v>67</v>
      </c>
      <c r="F23" s="37">
        <f t="shared" si="0"/>
        <v>170</v>
      </c>
      <c r="G23" s="37">
        <v>170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45077</v>
      </c>
      <c r="B24" s="1"/>
      <c r="C24" s="1"/>
      <c r="D24" s="34"/>
      <c r="E24" s="82" t="s">
        <v>77</v>
      </c>
      <c r="F24" s="37">
        <f t="shared" si="0"/>
        <v>150</v>
      </c>
      <c r="G24" s="37">
        <v>150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45077</v>
      </c>
      <c r="B25" s="1"/>
      <c r="C25" s="1"/>
      <c r="D25" s="34"/>
      <c r="E25" s="82" t="s">
        <v>196</v>
      </c>
      <c r="F25" s="37">
        <f t="shared" si="0"/>
        <v>150</v>
      </c>
      <c r="G25" s="37">
        <v>150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45077</v>
      </c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45077</v>
      </c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45077</v>
      </c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45077</v>
      </c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4328</v>
      </c>
      <c r="E31" s="87"/>
      <c r="F31" s="37">
        <f t="shared" si="0"/>
        <v>2820</v>
      </c>
      <c r="G31" s="88">
        <f>SUM(G4:G30)</f>
        <v>1975</v>
      </c>
      <c r="H31" s="88">
        <f t="shared" ref="H31:T31" si="1">SUM(H4:H30)</f>
        <v>60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20</v>
      </c>
      <c r="N31" s="88">
        <f t="shared" si="1"/>
        <v>0</v>
      </c>
      <c r="O31" s="88">
        <f t="shared" si="1"/>
        <v>0</v>
      </c>
      <c r="P31" s="88">
        <f t="shared" si="1"/>
        <v>15</v>
      </c>
      <c r="Q31" s="88">
        <f t="shared" si="1"/>
        <v>0</v>
      </c>
      <c r="R31" s="88">
        <f t="shared" si="1"/>
        <v>200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4328</v>
      </c>
      <c r="C34" s="152"/>
      <c r="E34" s="15">
        <v>200</v>
      </c>
      <c r="F34" s="16">
        <v>6</v>
      </c>
      <c r="G34" s="17">
        <f>+E34*F34</f>
        <v>1200</v>
      </c>
    </row>
    <row r="35" spans="1:7" ht="46.5" customHeight="1" x14ac:dyDescent="0.25">
      <c r="A35" s="19" t="s">
        <v>20</v>
      </c>
      <c r="B35" s="153">
        <f>D8</f>
        <v>165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2820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1343</v>
      </c>
      <c r="C37" s="22"/>
      <c r="E37" s="15">
        <v>20</v>
      </c>
      <c r="F37" s="16">
        <v>1</v>
      </c>
      <c r="G37" s="17">
        <f t="shared" si="2"/>
        <v>20</v>
      </c>
    </row>
    <row r="38" spans="1:7" ht="46.5" customHeight="1" x14ac:dyDescent="0.25">
      <c r="A38" s="19" t="s">
        <v>23</v>
      </c>
      <c r="B38" s="21">
        <f>G41</f>
        <v>1343</v>
      </c>
      <c r="C38" s="22"/>
      <c r="D38" s="3"/>
      <c r="E38" s="15">
        <v>10</v>
      </c>
      <c r="F38" s="16">
        <v>1</v>
      </c>
      <c r="G38" s="17">
        <f>+E38*F38</f>
        <v>10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2</v>
      </c>
      <c r="G39" s="17">
        <f>+E39*F39</f>
        <v>10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3</v>
      </c>
      <c r="G40" s="17">
        <f>+E40*F40</f>
        <v>3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1343</v>
      </c>
    </row>
    <row r="42" spans="1:7" ht="15.75" thickTop="1" x14ac:dyDescent="0.25"/>
  </sheetData>
  <mergeCells count="6">
    <mergeCell ref="E41:F41"/>
    <mergeCell ref="E2:L2"/>
    <mergeCell ref="A31:C31"/>
    <mergeCell ref="B34:C34"/>
    <mergeCell ref="B35:C35"/>
    <mergeCell ref="B36:C36"/>
  </mergeCells>
  <pageMargins left="0.7" right="0.7" top="0.75" bottom="0.75" header="0.3" footer="0.3"/>
  <pageSetup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32" zoomScale="75" zoomScaleNormal="75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45065</v>
      </c>
      <c r="B4" s="1"/>
      <c r="C4" s="1" t="s">
        <v>14</v>
      </c>
      <c r="D4" s="34">
        <v>1282</v>
      </c>
      <c r="E4" s="82" t="s">
        <v>175</v>
      </c>
      <c r="F4" s="37">
        <f>SUM(G4:T4)</f>
        <v>30</v>
      </c>
      <c r="G4" s="37"/>
      <c r="H4" s="37">
        <v>30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45065</v>
      </c>
      <c r="B5" s="1"/>
      <c r="C5" s="1" t="s">
        <v>15</v>
      </c>
      <c r="D5" s="34">
        <v>2179</v>
      </c>
      <c r="E5" s="82" t="s">
        <v>199</v>
      </c>
      <c r="F5" s="37">
        <f t="shared" ref="F5:F31" si="0">SUM(G5:T5)</f>
        <v>16</v>
      </c>
      <c r="G5" s="37"/>
      <c r="H5" s="37"/>
      <c r="I5" s="37"/>
      <c r="J5" s="37"/>
      <c r="K5" s="37"/>
      <c r="L5" s="37"/>
      <c r="M5" s="38"/>
      <c r="N5" s="38">
        <v>16</v>
      </c>
      <c r="O5" s="38"/>
      <c r="P5" s="38"/>
      <c r="Q5" s="39"/>
      <c r="R5" s="40"/>
      <c r="S5" s="40"/>
      <c r="T5" s="84"/>
    </row>
    <row r="6" spans="1:20" ht="15.75" x14ac:dyDescent="0.25">
      <c r="A6" s="41">
        <v>45065</v>
      </c>
      <c r="B6" s="1"/>
      <c r="C6" s="1" t="s">
        <v>16</v>
      </c>
      <c r="D6" s="34">
        <v>0</v>
      </c>
      <c r="E6" s="82" t="s">
        <v>59</v>
      </c>
      <c r="F6" s="37">
        <f t="shared" si="0"/>
        <v>100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>
        <v>100</v>
      </c>
      <c r="S6" s="40"/>
      <c r="T6" s="84"/>
    </row>
    <row r="7" spans="1:20" ht="15.75" x14ac:dyDescent="0.25">
      <c r="A7" s="41">
        <v>45065</v>
      </c>
      <c r="B7" s="1"/>
      <c r="C7" s="1" t="s">
        <v>17</v>
      </c>
      <c r="D7" s="34">
        <v>454</v>
      </c>
      <c r="E7" s="82" t="s">
        <v>12</v>
      </c>
      <c r="F7" s="37">
        <f t="shared" si="0"/>
        <v>90</v>
      </c>
      <c r="G7" s="37"/>
      <c r="H7" s="37"/>
      <c r="I7" s="37"/>
      <c r="J7" s="37"/>
      <c r="K7" s="37"/>
      <c r="L7" s="37">
        <v>90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45065</v>
      </c>
      <c r="B8" s="1"/>
      <c r="C8" s="1" t="s">
        <v>18</v>
      </c>
      <c r="D8" s="34">
        <v>990</v>
      </c>
      <c r="E8" s="82" t="s">
        <v>200</v>
      </c>
      <c r="F8" s="37">
        <f t="shared" si="0"/>
        <v>20</v>
      </c>
      <c r="G8" s="37"/>
      <c r="H8" s="37"/>
      <c r="I8" s="37"/>
      <c r="J8" s="37"/>
      <c r="K8" s="37"/>
      <c r="L8" s="37"/>
      <c r="M8" s="38"/>
      <c r="N8" s="38">
        <v>20</v>
      </c>
      <c r="O8" s="38"/>
      <c r="P8" s="38"/>
      <c r="Q8" s="39"/>
      <c r="R8" s="40"/>
      <c r="S8" s="40"/>
      <c r="T8" s="84"/>
    </row>
    <row r="9" spans="1:20" ht="15.75" x14ac:dyDescent="0.25">
      <c r="A9" s="41">
        <v>45065</v>
      </c>
      <c r="B9" s="1"/>
      <c r="C9" s="1" t="s">
        <v>30</v>
      </c>
      <c r="D9" s="34">
        <v>0</v>
      </c>
      <c r="E9" s="82" t="s">
        <v>12</v>
      </c>
      <c r="F9" s="37">
        <f t="shared" si="0"/>
        <v>45</v>
      </c>
      <c r="G9" s="37"/>
      <c r="H9" s="37"/>
      <c r="I9" s="37"/>
      <c r="J9" s="37"/>
      <c r="K9" s="37"/>
      <c r="L9" s="37">
        <v>45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45065</v>
      </c>
      <c r="B10" s="1"/>
      <c r="C10" s="1" t="s">
        <v>203</v>
      </c>
      <c r="D10" s="34">
        <v>-150</v>
      </c>
      <c r="E10" s="82" t="s">
        <v>201</v>
      </c>
      <c r="F10" s="37">
        <f t="shared" si="0"/>
        <v>740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>
        <v>740</v>
      </c>
    </row>
    <row r="11" spans="1:20" ht="15.75" x14ac:dyDescent="0.25">
      <c r="A11" s="41">
        <v>45065</v>
      </c>
      <c r="B11" s="1"/>
      <c r="C11" s="1"/>
      <c r="D11" s="34"/>
      <c r="E11" s="82" t="s">
        <v>202</v>
      </c>
      <c r="F11" s="37">
        <f t="shared" si="0"/>
        <v>15</v>
      </c>
      <c r="G11" s="37"/>
      <c r="H11" s="37"/>
      <c r="I11" s="37"/>
      <c r="J11" s="37"/>
      <c r="K11" s="37"/>
      <c r="L11" s="37"/>
      <c r="M11" s="38"/>
      <c r="N11" s="38"/>
      <c r="O11" s="38"/>
      <c r="P11" s="38">
        <v>15</v>
      </c>
      <c r="Q11" s="39"/>
      <c r="R11" s="40"/>
      <c r="S11" s="40"/>
      <c r="T11" s="84"/>
    </row>
    <row r="12" spans="1:20" ht="15.75" x14ac:dyDescent="0.25">
      <c r="A12" s="41">
        <v>45065</v>
      </c>
      <c r="B12" s="1"/>
      <c r="C12" s="1"/>
      <c r="D12" s="34"/>
      <c r="E12" s="82" t="s">
        <v>57</v>
      </c>
      <c r="F12" s="37">
        <f t="shared" si="0"/>
        <v>40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>
        <v>40</v>
      </c>
      <c r="R12" s="40"/>
      <c r="S12" s="40"/>
      <c r="T12" s="84"/>
    </row>
    <row r="13" spans="1:20" ht="15.75" x14ac:dyDescent="0.25">
      <c r="A13" s="41">
        <v>45065</v>
      </c>
      <c r="B13" s="1"/>
      <c r="C13" s="1"/>
      <c r="D13" s="34"/>
      <c r="E13" s="82" t="s">
        <v>43</v>
      </c>
      <c r="F13" s="37">
        <f t="shared" si="0"/>
        <v>170</v>
      </c>
      <c r="G13" s="37">
        <v>170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45065</v>
      </c>
      <c r="B14" s="1"/>
      <c r="C14" s="1"/>
      <c r="D14" s="34"/>
      <c r="E14" s="82" t="s">
        <v>194</v>
      </c>
      <c r="F14" s="37">
        <f t="shared" si="0"/>
        <v>150</v>
      </c>
      <c r="G14" s="37">
        <v>150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45065</v>
      </c>
      <c r="B15" s="1"/>
      <c r="C15" s="1"/>
      <c r="D15" s="34"/>
      <c r="E15" s="82" t="s">
        <v>45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45065</v>
      </c>
      <c r="B16" s="1"/>
      <c r="C16" s="1"/>
      <c r="D16" s="34"/>
      <c r="E16" s="82" t="s">
        <v>147</v>
      </c>
      <c r="F16" s="37">
        <f t="shared" si="0"/>
        <v>150</v>
      </c>
      <c r="G16" s="37">
        <v>150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45065</v>
      </c>
      <c r="B17" s="1"/>
      <c r="C17" s="1"/>
      <c r="D17" s="34"/>
      <c r="E17" s="82" t="s">
        <v>49</v>
      </c>
      <c r="F17" s="37">
        <f t="shared" si="0"/>
        <v>170</v>
      </c>
      <c r="G17" s="37">
        <v>170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45065</v>
      </c>
      <c r="B18" s="1"/>
      <c r="C18" s="1"/>
      <c r="D18" s="34"/>
      <c r="E18" s="82" t="s">
        <v>186</v>
      </c>
      <c r="F18" s="37">
        <f t="shared" si="0"/>
        <v>200</v>
      </c>
      <c r="G18" s="37">
        <v>200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45065</v>
      </c>
      <c r="B19" s="1"/>
      <c r="C19" s="1"/>
      <c r="D19" s="34"/>
      <c r="E19" s="82" t="s">
        <v>204</v>
      </c>
      <c r="F19" s="37">
        <f t="shared" si="0"/>
        <v>160</v>
      </c>
      <c r="G19" s="37">
        <v>160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45065</v>
      </c>
      <c r="B20" s="1"/>
      <c r="C20" s="1"/>
      <c r="D20" s="34"/>
      <c r="E20" s="82" t="s">
        <v>182</v>
      </c>
      <c r="F20" s="37">
        <f t="shared" si="0"/>
        <v>100</v>
      </c>
      <c r="G20" s="37">
        <v>100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45065</v>
      </c>
      <c r="B21" s="1"/>
      <c r="C21" s="1"/>
      <c r="D21" s="34"/>
      <c r="E21" s="82" t="s">
        <v>150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45065</v>
      </c>
      <c r="B22" s="1"/>
      <c r="C22" s="1"/>
      <c r="D22" s="34"/>
      <c r="E22" s="82" t="s">
        <v>162</v>
      </c>
      <c r="F22" s="37">
        <f t="shared" si="0"/>
        <v>60</v>
      </c>
      <c r="G22" s="37">
        <v>60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45065</v>
      </c>
      <c r="B23" s="1"/>
      <c r="C23" s="1"/>
      <c r="D23" s="34"/>
      <c r="E23" s="82" t="s">
        <v>151</v>
      </c>
      <c r="F23" s="37">
        <f t="shared" si="0"/>
        <v>150</v>
      </c>
      <c r="G23" s="37">
        <v>150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45065</v>
      </c>
      <c r="B24" s="1"/>
      <c r="C24" s="1"/>
      <c r="D24" s="34"/>
      <c r="E24" s="82" t="s">
        <v>52</v>
      </c>
      <c r="F24" s="37">
        <f t="shared" si="0"/>
        <v>170</v>
      </c>
      <c r="G24" s="37">
        <v>170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45065</v>
      </c>
      <c r="B25" s="1"/>
      <c r="C25" s="1"/>
      <c r="D25" s="34"/>
      <c r="E25" s="82" t="s">
        <v>205</v>
      </c>
      <c r="F25" s="37">
        <f t="shared" si="0"/>
        <v>120</v>
      </c>
      <c r="G25" s="37">
        <v>120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 t="s">
        <v>152</v>
      </c>
      <c r="F26" s="37">
        <f t="shared" si="0"/>
        <v>70</v>
      </c>
      <c r="G26" s="37">
        <v>70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4755</v>
      </c>
      <c r="E31" s="87"/>
      <c r="F31" s="37">
        <f t="shared" si="0"/>
        <v>3016</v>
      </c>
      <c r="G31" s="88">
        <f>SUM(G4:G30)</f>
        <v>1920</v>
      </c>
      <c r="H31" s="88">
        <f t="shared" ref="H31:T31" si="1">SUM(H4:H30)</f>
        <v>30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36</v>
      </c>
      <c r="O31" s="88">
        <f t="shared" si="1"/>
        <v>0</v>
      </c>
      <c r="P31" s="88">
        <f t="shared" si="1"/>
        <v>15</v>
      </c>
      <c r="Q31" s="88">
        <f t="shared" si="1"/>
        <v>40</v>
      </c>
      <c r="R31" s="88">
        <f t="shared" si="1"/>
        <v>100</v>
      </c>
      <c r="S31" s="88">
        <f t="shared" si="1"/>
        <v>0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4755</v>
      </c>
      <c r="C34" s="152"/>
      <c r="E34" s="15">
        <v>200</v>
      </c>
      <c r="F34" s="16">
        <v>2</v>
      </c>
      <c r="G34" s="17">
        <f>+E34*F34</f>
        <v>400</v>
      </c>
    </row>
    <row r="35" spans="1:7" ht="46.5" customHeight="1" x14ac:dyDescent="0.25">
      <c r="A35" s="19" t="s">
        <v>20</v>
      </c>
      <c r="B35" s="153">
        <f>D8</f>
        <v>990</v>
      </c>
      <c r="C35" s="154"/>
      <c r="E35" s="15">
        <v>100</v>
      </c>
      <c r="F35" s="16">
        <v>3</v>
      </c>
      <c r="G35" s="17">
        <f t="shared" ref="G35:G37" si="2">+E35*F35</f>
        <v>300</v>
      </c>
    </row>
    <row r="36" spans="1:7" ht="46.5" customHeight="1" x14ac:dyDescent="0.25">
      <c r="A36" s="19" t="s">
        <v>21</v>
      </c>
      <c r="B36" s="153">
        <f>F31</f>
        <v>3016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749</v>
      </c>
      <c r="C37" s="22"/>
      <c r="E37" s="15">
        <v>20</v>
      </c>
      <c r="F37" s="16">
        <v>2</v>
      </c>
      <c r="G37" s="17">
        <f t="shared" si="2"/>
        <v>40</v>
      </c>
    </row>
    <row r="38" spans="1:7" ht="46.5" customHeight="1" x14ac:dyDescent="0.25">
      <c r="A38" s="19" t="s">
        <v>23</v>
      </c>
      <c r="B38" s="21">
        <f>G41</f>
        <v>750</v>
      </c>
      <c r="C38" s="22"/>
      <c r="D38" s="3"/>
      <c r="E38" s="15">
        <v>10</v>
      </c>
      <c r="F38" s="16">
        <v>1</v>
      </c>
      <c r="G38" s="17">
        <f>+E38*F38</f>
        <v>10</v>
      </c>
    </row>
    <row r="39" spans="1:7" ht="34.5" customHeight="1" x14ac:dyDescent="0.25">
      <c r="A39" s="19" t="s">
        <v>24</v>
      </c>
      <c r="B39" s="21">
        <f>IF(B37&lt;B38,B38-B37,0)</f>
        <v>1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750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8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topLeftCell="A38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45066</v>
      </c>
      <c r="B4" s="1"/>
      <c r="C4" s="1" t="s">
        <v>14</v>
      </c>
      <c r="D4" s="34">
        <f>825+470</f>
        <v>1295</v>
      </c>
      <c r="E4" s="82" t="s">
        <v>226</v>
      </c>
      <c r="F4" s="37">
        <f>SUM(G4:T4)</f>
        <v>10</v>
      </c>
      <c r="G4" s="37"/>
      <c r="H4" s="37">
        <v>10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45066</v>
      </c>
      <c r="B5" s="1"/>
      <c r="C5" s="1" t="s">
        <v>15</v>
      </c>
      <c r="D5" s="34">
        <f>2085+841</f>
        <v>2926</v>
      </c>
      <c r="E5" s="82" t="s">
        <v>227</v>
      </c>
      <c r="F5" s="37">
        <f t="shared" ref="F5:F31" si="0">SUM(G5:T5)</f>
        <v>15</v>
      </c>
      <c r="G5" s="37"/>
      <c r="H5" s="37"/>
      <c r="I5" s="37"/>
      <c r="J5" s="37"/>
      <c r="K5" s="37"/>
      <c r="L5" s="37"/>
      <c r="M5" s="38"/>
      <c r="N5" s="38"/>
      <c r="O5" s="38"/>
      <c r="P5" s="38">
        <v>15</v>
      </c>
      <c r="Q5" s="39"/>
      <c r="R5" s="40"/>
      <c r="S5" s="40"/>
      <c r="T5" s="84"/>
    </row>
    <row r="6" spans="1:20" ht="15.75" x14ac:dyDescent="0.25">
      <c r="A6" s="41">
        <v>45066</v>
      </c>
      <c r="B6" s="1"/>
      <c r="C6" s="1" t="s">
        <v>16</v>
      </c>
      <c r="D6" s="34">
        <v>0</v>
      </c>
      <c r="E6" s="82" t="s">
        <v>139</v>
      </c>
      <c r="F6" s="37">
        <f t="shared" si="0"/>
        <v>100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>
        <v>100</v>
      </c>
      <c r="S6" s="40"/>
      <c r="T6" s="84"/>
    </row>
    <row r="7" spans="1:20" ht="15.75" x14ac:dyDescent="0.25">
      <c r="A7" s="41">
        <v>45066</v>
      </c>
      <c r="B7" s="1"/>
      <c r="C7" s="1" t="s">
        <v>17</v>
      </c>
      <c r="D7" s="34">
        <f>254+338</f>
        <v>592</v>
      </c>
      <c r="E7" s="82" t="s">
        <v>120</v>
      </c>
      <c r="F7" s="37">
        <f t="shared" si="0"/>
        <v>180</v>
      </c>
      <c r="G7" s="37"/>
      <c r="H7" s="37"/>
      <c r="I7" s="37"/>
      <c r="J7" s="37"/>
      <c r="K7" s="37"/>
      <c r="L7" s="37">
        <v>180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45066</v>
      </c>
      <c r="B8" s="1"/>
      <c r="C8" s="1" t="s">
        <v>18</v>
      </c>
      <c r="D8" s="34">
        <f>526+140</f>
        <v>666</v>
      </c>
      <c r="E8" s="82" t="s">
        <v>90</v>
      </c>
      <c r="F8" s="37">
        <f t="shared" si="0"/>
        <v>810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>
        <v>810</v>
      </c>
      <c r="T8" s="84"/>
    </row>
    <row r="9" spans="1:20" ht="15.75" x14ac:dyDescent="0.25">
      <c r="A9" s="41">
        <v>45066</v>
      </c>
      <c r="B9" s="1"/>
      <c r="C9" s="1" t="s">
        <v>30</v>
      </c>
      <c r="D9" s="34">
        <v>0</v>
      </c>
      <c r="E9" s="82" t="s">
        <v>228</v>
      </c>
      <c r="F9" s="37">
        <f t="shared" si="0"/>
        <v>101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>
        <v>101</v>
      </c>
      <c r="R9" s="40"/>
      <c r="S9" s="40"/>
      <c r="T9" s="84"/>
    </row>
    <row r="10" spans="1:20" ht="15.75" x14ac:dyDescent="0.25">
      <c r="A10" s="41">
        <v>45066</v>
      </c>
      <c r="B10" s="1"/>
      <c r="C10" s="1" t="s">
        <v>203</v>
      </c>
      <c r="D10" s="34">
        <v>-105</v>
      </c>
      <c r="E10" s="82" t="s">
        <v>195</v>
      </c>
      <c r="F10" s="37">
        <f t="shared" si="0"/>
        <v>100</v>
      </c>
      <c r="G10" s="37">
        <v>100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45066</v>
      </c>
      <c r="B11" s="1"/>
      <c r="C11" s="1"/>
      <c r="D11" s="34"/>
      <c r="E11" s="82" t="s">
        <v>229</v>
      </c>
      <c r="F11" s="37">
        <f t="shared" si="0"/>
        <v>60</v>
      </c>
      <c r="G11" s="37">
        <v>60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45066</v>
      </c>
      <c r="B12" s="1"/>
      <c r="C12" s="1"/>
      <c r="D12" s="34"/>
      <c r="E12" s="82" t="s">
        <v>93</v>
      </c>
      <c r="F12" s="37">
        <f t="shared" si="0"/>
        <v>160</v>
      </c>
      <c r="G12" s="37">
        <v>160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45066</v>
      </c>
      <c r="B13" s="1"/>
      <c r="C13" s="1"/>
      <c r="D13" s="34"/>
      <c r="E13" s="82" t="s">
        <v>186</v>
      </c>
      <c r="F13" s="37">
        <f t="shared" si="0"/>
        <v>200</v>
      </c>
      <c r="G13" s="37">
        <v>200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45066</v>
      </c>
      <c r="B14" s="1"/>
      <c r="C14" s="1"/>
      <c r="D14" s="34"/>
      <c r="E14" s="82" t="s">
        <v>163</v>
      </c>
      <c r="F14" s="37">
        <f t="shared" si="0"/>
        <v>170</v>
      </c>
      <c r="G14" s="37">
        <v>170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45066</v>
      </c>
      <c r="B15" s="1"/>
      <c r="C15" s="1"/>
      <c r="D15" s="34"/>
      <c r="E15" s="82" t="s">
        <v>77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45066</v>
      </c>
      <c r="B16" s="1"/>
      <c r="C16" s="1"/>
      <c r="D16" s="34"/>
      <c r="E16" s="82" t="s">
        <v>230</v>
      </c>
      <c r="F16" s="37">
        <f t="shared" si="0"/>
        <v>120</v>
      </c>
      <c r="G16" s="37">
        <v>120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45066</v>
      </c>
      <c r="B17" s="1"/>
      <c r="C17" s="1"/>
      <c r="D17" s="34"/>
      <c r="E17" s="82" t="s">
        <v>180</v>
      </c>
      <c r="F17" s="37">
        <f t="shared" si="0"/>
        <v>150</v>
      </c>
      <c r="G17" s="37">
        <v>150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45066</v>
      </c>
      <c r="B18" s="1"/>
      <c r="C18" s="1"/>
      <c r="D18" s="34"/>
      <c r="E18" s="82" t="s">
        <v>45</v>
      </c>
      <c r="F18" s="37">
        <f t="shared" si="0"/>
        <v>150</v>
      </c>
      <c r="G18" s="37">
        <v>150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45066</v>
      </c>
      <c r="B19" s="1"/>
      <c r="C19" s="1"/>
      <c r="D19" s="34"/>
      <c r="E19" s="82" t="s">
        <v>194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45066</v>
      </c>
      <c r="B20" s="1"/>
      <c r="C20" s="1"/>
      <c r="D20" s="34"/>
      <c r="E20" s="82" t="s">
        <v>154</v>
      </c>
      <c r="F20" s="37">
        <f t="shared" si="0"/>
        <v>340</v>
      </c>
      <c r="G20" s="37">
        <f>170*2</f>
        <v>340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45066</v>
      </c>
      <c r="B21" s="1"/>
      <c r="C21" s="1"/>
      <c r="D21" s="34"/>
      <c r="E21" s="82" t="s">
        <v>94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45066</v>
      </c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45066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45066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45066</v>
      </c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45066</v>
      </c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45066</v>
      </c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45066</v>
      </c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45066</v>
      </c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45066</v>
      </c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5374</v>
      </c>
      <c r="E31" s="87"/>
      <c r="F31" s="37">
        <f t="shared" si="0"/>
        <v>3066</v>
      </c>
      <c r="G31" s="88">
        <f>SUM(G4:G30)</f>
        <v>1850</v>
      </c>
      <c r="H31" s="88">
        <f t="shared" ref="H31:T31" si="1">SUM(H4:H30)</f>
        <v>10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15</v>
      </c>
      <c r="Q31" s="88">
        <f t="shared" si="1"/>
        <v>101</v>
      </c>
      <c r="R31" s="88">
        <f t="shared" si="1"/>
        <v>100</v>
      </c>
      <c r="S31" s="88">
        <f t="shared" si="1"/>
        <v>810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5374</v>
      </c>
      <c r="C34" s="152"/>
      <c r="E34" s="15">
        <v>200</v>
      </c>
      <c r="F34" s="16">
        <v>4</v>
      </c>
      <c r="G34" s="17">
        <f>+E34*F34</f>
        <v>800</v>
      </c>
    </row>
    <row r="35" spans="1:7" ht="46.5" customHeight="1" x14ac:dyDescent="0.25">
      <c r="A35" s="19" t="s">
        <v>20</v>
      </c>
      <c r="B35" s="153">
        <f>D8</f>
        <v>666</v>
      </c>
      <c r="C35" s="154"/>
      <c r="E35" s="15">
        <v>100</v>
      </c>
      <c r="F35" s="16">
        <v>5</v>
      </c>
      <c r="G35" s="17">
        <f t="shared" ref="G35:G37" si="2">+E35*F35</f>
        <v>500</v>
      </c>
    </row>
    <row r="36" spans="1:7" ht="46.5" customHeight="1" x14ac:dyDescent="0.25">
      <c r="A36" s="19" t="s">
        <v>21</v>
      </c>
      <c r="B36" s="153">
        <f>F31</f>
        <v>3066</v>
      </c>
      <c r="C36" s="154"/>
      <c r="E36" s="15">
        <v>50</v>
      </c>
      <c r="F36" s="16">
        <v>3</v>
      </c>
      <c r="G36" s="17">
        <f t="shared" si="2"/>
        <v>150</v>
      </c>
    </row>
    <row r="37" spans="1:7" ht="51.75" customHeight="1" x14ac:dyDescent="0.25">
      <c r="A37" s="19" t="s">
        <v>22</v>
      </c>
      <c r="B37" s="21">
        <f>+B34-B35-B36</f>
        <v>1642</v>
      </c>
      <c r="C37" s="22"/>
      <c r="E37" s="15">
        <v>20</v>
      </c>
      <c r="F37" s="16">
        <v>4</v>
      </c>
      <c r="G37" s="17">
        <f t="shared" si="2"/>
        <v>80</v>
      </c>
    </row>
    <row r="38" spans="1:7" ht="46.5" customHeight="1" x14ac:dyDescent="0.25">
      <c r="A38" s="19" t="s">
        <v>23</v>
      </c>
      <c r="B38" s="21">
        <f>G41</f>
        <v>1645</v>
      </c>
      <c r="C38" s="22"/>
      <c r="D38" s="3"/>
      <c r="E38" s="15">
        <v>10</v>
      </c>
      <c r="F38" s="16">
        <v>8</v>
      </c>
      <c r="G38" s="17">
        <f>+E38*F38</f>
        <v>80</v>
      </c>
    </row>
    <row r="39" spans="1:7" ht="34.5" customHeight="1" x14ac:dyDescent="0.25">
      <c r="A39" s="19" t="s">
        <v>24</v>
      </c>
      <c r="B39" s="21">
        <f>IF(B37&lt;B38,B38-B37,0)</f>
        <v>3</v>
      </c>
      <c r="C39" s="22"/>
      <c r="E39" s="15">
        <v>5</v>
      </c>
      <c r="F39" s="16">
        <v>7</v>
      </c>
      <c r="G39" s="17">
        <f>+E39*F39</f>
        <v>35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1645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ageMargins left="0.7" right="0.7" top="0.75" bottom="0.75" header="0.3" footer="0.3"/>
  <pageSetup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0" zoomScale="55" zoomScaleNormal="55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45067</v>
      </c>
      <c r="B4" s="1"/>
      <c r="C4" s="1" t="s">
        <v>14</v>
      </c>
      <c r="D4" s="34">
        <f>752+818</f>
        <v>1570</v>
      </c>
      <c r="E4" s="82" t="s">
        <v>231</v>
      </c>
      <c r="F4" s="37">
        <f>SUM(G4:T4)</f>
        <v>300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>
        <v>300</v>
      </c>
      <c r="S4" s="37"/>
      <c r="T4" s="83"/>
    </row>
    <row r="5" spans="1:20" ht="15.75" x14ac:dyDescent="0.25">
      <c r="A5" s="41">
        <v>45067</v>
      </c>
      <c r="B5" s="1"/>
      <c r="C5" s="1" t="s">
        <v>15</v>
      </c>
      <c r="D5" s="34">
        <f>1097+1750</f>
        <v>2847</v>
      </c>
      <c r="E5" s="82" t="s">
        <v>120</v>
      </c>
      <c r="F5" s="37">
        <f t="shared" ref="F5:F31" si="0">SUM(G5:T5)</f>
        <v>225</v>
      </c>
      <c r="G5" s="37"/>
      <c r="H5" s="37"/>
      <c r="I5" s="37"/>
      <c r="J5" s="37"/>
      <c r="K5" s="37"/>
      <c r="L5" s="37">
        <f>90+90+45</f>
        <v>225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45067</v>
      </c>
      <c r="B6" s="1"/>
      <c r="C6" s="1" t="s">
        <v>16</v>
      </c>
      <c r="D6" s="34">
        <v>0</v>
      </c>
      <c r="E6" s="82" t="s">
        <v>232</v>
      </c>
      <c r="F6" s="37">
        <f t="shared" si="0"/>
        <v>10</v>
      </c>
      <c r="G6" s="37"/>
      <c r="H6" s="37">
        <v>10</v>
      </c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45067</v>
      </c>
      <c r="B7" s="1"/>
      <c r="C7" s="1" t="s">
        <v>17</v>
      </c>
      <c r="D7" s="34">
        <f>197+94</f>
        <v>291</v>
      </c>
      <c r="E7" s="82" t="s">
        <v>233</v>
      </c>
      <c r="F7" s="37">
        <f t="shared" si="0"/>
        <v>50</v>
      </c>
      <c r="G7" s="37"/>
      <c r="H7" s="37"/>
      <c r="I7" s="37"/>
      <c r="J7" s="37"/>
      <c r="K7" s="37"/>
      <c r="L7" s="37"/>
      <c r="M7" s="38"/>
      <c r="N7" s="38"/>
      <c r="O7" s="38"/>
      <c r="P7" s="38">
        <v>50</v>
      </c>
      <c r="Q7" s="39"/>
      <c r="R7" s="40"/>
      <c r="S7" s="40"/>
      <c r="T7" s="84"/>
    </row>
    <row r="8" spans="1:20" ht="15.75" x14ac:dyDescent="0.25">
      <c r="A8" s="41">
        <v>45067</v>
      </c>
      <c r="B8" s="1"/>
      <c r="C8" s="1" t="s">
        <v>18</v>
      </c>
      <c r="D8" s="34">
        <v>236</v>
      </c>
      <c r="E8" s="82" t="s">
        <v>234</v>
      </c>
      <c r="F8" s="37">
        <f t="shared" si="0"/>
        <v>740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>
        <f>555+185</f>
        <v>740</v>
      </c>
    </row>
    <row r="9" spans="1:20" ht="15.75" x14ac:dyDescent="0.25">
      <c r="A9" s="41">
        <v>45067</v>
      </c>
      <c r="B9" s="1"/>
      <c r="C9" s="1" t="s">
        <v>30</v>
      </c>
      <c r="D9" s="34">
        <v>0</v>
      </c>
      <c r="E9" s="82" t="s">
        <v>238</v>
      </c>
      <c r="F9" s="37">
        <f t="shared" si="0"/>
        <v>115</v>
      </c>
      <c r="G9" s="37"/>
      <c r="H9" s="37"/>
      <c r="I9" s="37"/>
      <c r="J9" s="37"/>
      <c r="K9" s="37"/>
      <c r="L9" s="37"/>
      <c r="M9" s="38"/>
      <c r="N9" s="38">
        <f>40+33+22+5+15</f>
        <v>115</v>
      </c>
      <c r="O9" s="38"/>
      <c r="P9" s="38"/>
      <c r="Q9" s="39"/>
      <c r="R9" s="40"/>
      <c r="S9" s="40"/>
      <c r="T9" s="84"/>
    </row>
    <row r="10" spans="1:20" ht="15.75" x14ac:dyDescent="0.25">
      <c r="A10" s="41">
        <v>45067</v>
      </c>
      <c r="B10" s="1"/>
      <c r="C10" s="1" t="s">
        <v>203</v>
      </c>
      <c r="D10" s="34"/>
      <c r="E10" s="82" t="s">
        <v>235</v>
      </c>
      <c r="F10" s="37">
        <f t="shared" si="0"/>
        <v>45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>
        <v>45</v>
      </c>
      <c r="T10" s="84"/>
    </row>
    <row r="11" spans="1:20" ht="15.75" x14ac:dyDescent="0.25">
      <c r="A11" s="41">
        <v>45067</v>
      </c>
      <c r="B11" s="1"/>
      <c r="C11" s="1"/>
      <c r="D11" s="34"/>
      <c r="E11" s="82" t="s">
        <v>236</v>
      </c>
      <c r="F11" s="37">
        <f t="shared" si="0"/>
        <v>10</v>
      </c>
      <c r="G11" s="37"/>
      <c r="H11" s="37"/>
      <c r="I11" s="37"/>
      <c r="J11" s="37"/>
      <c r="K11" s="37"/>
      <c r="L11" s="37"/>
      <c r="M11" s="38"/>
      <c r="N11" s="38">
        <v>10</v>
      </c>
      <c r="O11" s="38"/>
      <c r="P11" s="38"/>
      <c r="Q11" s="39"/>
      <c r="R11" s="40"/>
      <c r="S11" s="40"/>
      <c r="T11" s="84"/>
    </row>
    <row r="12" spans="1:20" ht="15.75" x14ac:dyDescent="0.25">
      <c r="A12" s="41">
        <v>45067</v>
      </c>
      <c r="B12" s="1"/>
      <c r="C12" s="1"/>
      <c r="D12" s="34"/>
      <c r="E12" s="82" t="s">
        <v>237</v>
      </c>
      <c r="F12" s="37">
        <f t="shared" si="0"/>
        <v>60</v>
      </c>
      <c r="G12" s="37"/>
      <c r="H12" s="37"/>
      <c r="I12" s="37"/>
      <c r="J12" s="37"/>
      <c r="K12" s="37"/>
      <c r="L12" s="37"/>
      <c r="M12" s="38"/>
      <c r="N12" s="38">
        <v>60</v>
      </c>
      <c r="O12" s="38"/>
      <c r="P12" s="38"/>
      <c r="Q12" s="39"/>
      <c r="R12" s="40"/>
      <c r="S12" s="40"/>
      <c r="T12" s="84"/>
    </row>
    <row r="13" spans="1:20" ht="15.75" x14ac:dyDescent="0.25">
      <c r="A13" s="41">
        <v>45067</v>
      </c>
      <c r="B13" s="1"/>
      <c r="C13" s="1"/>
      <c r="D13" s="34"/>
      <c r="E13" s="82" t="s">
        <v>145</v>
      </c>
      <c r="F13" s="37">
        <f t="shared" si="0"/>
        <v>187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>
        <v>187</v>
      </c>
      <c r="R13" s="40"/>
      <c r="S13" s="40"/>
      <c r="T13" s="84"/>
    </row>
    <row r="14" spans="1:20" ht="15.75" x14ac:dyDescent="0.25">
      <c r="A14" s="41">
        <v>45067</v>
      </c>
      <c r="B14" s="1"/>
      <c r="C14" s="1"/>
      <c r="D14" s="34"/>
      <c r="E14" s="82" t="s">
        <v>154</v>
      </c>
      <c r="F14" s="37">
        <f t="shared" si="0"/>
        <v>170</v>
      </c>
      <c r="G14" s="37">
        <v>170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45067</v>
      </c>
      <c r="B15" s="1"/>
      <c r="C15" s="1"/>
      <c r="D15" s="34"/>
      <c r="E15" s="82" t="s">
        <v>194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45067</v>
      </c>
      <c r="B16" s="1"/>
      <c r="C16" s="1"/>
      <c r="D16" s="34"/>
      <c r="E16" s="82" t="s">
        <v>239</v>
      </c>
      <c r="F16" s="37">
        <f t="shared" si="0"/>
        <v>50</v>
      </c>
      <c r="G16" s="37">
        <v>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45067</v>
      </c>
      <c r="B17" s="1"/>
      <c r="C17" s="1"/>
      <c r="D17" s="34"/>
      <c r="E17" s="82" t="s">
        <v>72</v>
      </c>
      <c r="F17" s="37">
        <f t="shared" si="0"/>
        <v>60</v>
      </c>
      <c r="G17" s="37">
        <v>60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45067</v>
      </c>
      <c r="B18" s="1"/>
      <c r="C18" s="1"/>
      <c r="D18" s="34"/>
      <c r="E18" s="82" t="s">
        <v>71</v>
      </c>
      <c r="F18" s="37">
        <f t="shared" si="0"/>
        <v>160</v>
      </c>
      <c r="G18" s="37">
        <v>160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45067</v>
      </c>
      <c r="B19" s="1"/>
      <c r="C19" s="1"/>
      <c r="D19" s="34"/>
      <c r="E19" s="82" t="s">
        <v>94</v>
      </c>
      <c r="F19" s="37">
        <f t="shared" si="0"/>
        <v>100</v>
      </c>
      <c r="G19" s="37">
        <v>100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45067</v>
      </c>
      <c r="B20" s="1"/>
      <c r="C20" s="1"/>
      <c r="D20" s="34"/>
      <c r="E20" s="82" t="s">
        <v>149</v>
      </c>
      <c r="F20" s="37">
        <f t="shared" si="0"/>
        <v>200</v>
      </c>
      <c r="G20" s="37">
        <v>200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45067</v>
      </c>
      <c r="B21" s="1"/>
      <c r="C21" s="1"/>
      <c r="D21" s="34"/>
      <c r="E21" s="82" t="s">
        <v>49</v>
      </c>
      <c r="F21" s="37">
        <f t="shared" si="0"/>
        <v>170</v>
      </c>
      <c r="G21" s="37">
        <v>170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45067</v>
      </c>
      <c r="B22" s="1"/>
      <c r="C22" s="1"/>
      <c r="D22" s="34"/>
      <c r="E22" s="82" t="s">
        <v>195</v>
      </c>
      <c r="F22" s="37">
        <f t="shared" si="0"/>
        <v>100</v>
      </c>
      <c r="G22" s="37">
        <v>100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45067</v>
      </c>
      <c r="B23" s="1"/>
      <c r="C23" s="1"/>
      <c r="D23" s="34"/>
      <c r="E23" s="82" t="s">
        <v>180</v>
      </c>
      <c r="F23" s="37">
        <f t="shared" si="0"/>
        <v>150</v>
      </c>
      <c r="G23" s="37">
        <v>150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45067</v>
      </c>
      <c r="B24" s="1"/>
      <c r="C24" s="1"/>
      <c r="D24" s="34"/>
      <c r="E24" s="82" t="s">
        <v>45</v>
      </c>
      <c r="F24" s="37">
        <f t="shared" si="0"/>
        <v>150</v>
      </c>
      <c r="G24" s="37">
        <v>150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45067</v>
      </c>
      <c r="B25" s="1"/>
      <c r="C25" s="1"/>
      <c r="D25" s="34"/>
      <c r="E25" s="82" t="s">
        <v>77</v>
      </c>
      <c r="F25" s="37">
        <f t="shared" si="0"/>
        <v>150</v>
      </c>
      <c r="G25" s="37">
        <v>150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45067</v>
      </c>
      <c r="B26" s="1"/>
      <c r="C26" s="1"/>
      <c r="D26" s="34"/>
      <c r="E26" s="82" t="s">
        <v>67</v>
      </c>
      <c r="F26" s="37">
        <f t="shared" si="0"/>
        <v>170</v>
      </c>
      <c r="G26" s="37">
        <v>170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45067</v>
      </c>
      <c r="B27" s="1"/>
      <c r="C27" s="1"/>
      <c r="D27" s="34"/>
      <c r="E27" s="85" t="s">
        <v>240</v>
      </c>
      <c r="F27" s="37">
        <f t="shared" si="0"/>
        <v>120</v>
      </c>
      <c r="G27" s="49">
        <v>120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45067</v>
      </c>
      <c r="B28" s="1"/>
      <c r="C28" s="1"/>
      <c r="D28" s="34"/>
      <c r="E28" s="85" t="s">
        <v>152</v>
      </c>
      <c r="F28" s="37">
        <f t="shared" si="0"/>
        <v>60</v>
      </c>
      <c r="G28" s="49">
        <v>60</v>
      </c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45067</v>
      </c>
      <c r="B29" s="1"/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45067</v>
      </c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113">
        <f>SUM(D4:D30)</f>
        <v>4944</v>
      </c>
      <c r="E31" s="87"/>
      <c r="F31" s="37">
        <f t="shared" si="0"/>
        <v>3702</v>
      </c>
      <c r="G31" s="88">
        <f>SUM(G4:G30)</f>
        <v>1960</v>
      </c>
      <c r="H31" s="88">
        <f t="shared" ref="H31:T31" si="1">SUM(H4:H30)</f>
        <v>10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225</v>
      </c>
      <c r="M31" s="88">
        <f t="shared" si="1"/>
        <v>0</v>
      </c>
      <c r="N31" s="88">
        <f t="shared" si="1"/>
        <v>185</v>
      </c>
      <c r="O31" s="88">
        <f t="shared" si="1"/>
        <v>0</v>
      </c>
      <c r="P31" s="88">
        <f t="shared" si="1"/>
        <v>50</v>
      </c>
      <c r="Q31" s="88">
        <f t="shared" si="1"/>
        <v>187</v>
      </c>
      <c r="R31" s="88">
        <f t="shared" si="1"/>
        <v>300</v>
      </c>
      <c r="S31" s="88">
        <f t="shared" si="1"/>
        <v>45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4944</v>
      </c>
      <c r="C34" s="152"/>
      <c r="E34" s="15">
        <v>200</v>
      </c>
      <c r="F34" s="16">
        <v>4</v>
      </c>
      <c r="G34" s="17">
        <f>+E34*F34</f>
        <v>800</v>
      </c>
    </row>
    <row r="35" spans="1:7" ht="46.5" customHeight="1" x14ac:dyDescent="0.25">
      <c r="A35" s="19" t="s">
        <v>20</v>
      </c>
      <c r="B35" s="153">
        <f>D8</f>
        <v>236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3702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1006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1006</v>
      </c>
      <c r="C38" s="22"/>
      <c r="D38" s="3"/>
      <c r="E38" s="15">
        <v>10</v>
      </c>
      <c r="F38" s="16">
        <v>4</v>
      </c>
      <c r="G38" s="17">
        <f>+E38*F38</f>
        <v>40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3</v>
      </c>
      <c r="G39" s="17">
        <f>+E39*F39</f>
        <v>15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1</v>
      </c>
      <c r="G40" s="17">
        <f>+E40*F40</f>
        <v>1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1006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.15748031496062992" top="0.62992125984251968" bottom="0.82677165354330717" header="0.15748031496062992" footer="0"/>
  <pageSetup paperSize="9" scale="45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B36" zoomScaleNormal="10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8.57031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7109375" bestFit="1" customWidth="1"/>
    <col min="18" max="18" width="15.855468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45068</v>
      </c>
      <c r="B4" s="144">
        <v>45068</v>
      </c>
      <c r="C4" s="1" t="s">
        <v>14</v>
      </c>
      <c r="D4" s="34">
        <v>645</v>
      </c>
      <c r="E4" s="82" t="s">
        <v>245</v>
      </c>
      <c r="F4" s="37">
        <f>SUM(G4:T4)</f>
        <v>20</v>
      </c>
      <c r="G4" s="37"/>
      <c r="H4" s="37"/>
      <c r="I4" s="37"/>
      <c r="J4" s="37"/>
      <c r="K4" s="37"/>
      <c r="L4" s="37"/>
      <c r="M4" s="37"/>
      <c r="N4" s="37"/>
      <c r="O4" s="37"/>
      <c r="P4" s="37">
        <v>20</v>
      </c>
      <c r="Q4" s="37"/>
      <c r="R4" s="37"/>
      <c r="S4" s="37"/>
      <c r="T4" s="83"/>
    </row>
    <row r="5" spans="1:20" ht="15.75" x14ac:dyDescent="0.25">
      <c r="A5" s="41">
        <v>45068</v>
      </c>
      <c r="B5" s="144">
        <v>45068</v>
      </c>
      <c r="C5" s="1" t="s">
        <v>15</v>
      </c>
      <c r="D5" s="34">
        <v>2592</v>
      </c>
      <c r="E5" s="82" t="s">
        <v>231</v>
      </c>
      <c r="F5" s="37">
        <f t="shared" ref="F5:F31" si="0">SUM(G5:T5)</f>
        <v>200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200</v>
      </c>
      <c r="S5" s="40"/>
      <c r="T5" s="84"/>
    </row>
    <row r="6" spans="1:20" ht="15.75" x14ac:dyDescent="0.25">
      <c r="A6" s="41">
        <v>45068</v>
      </c>
      <c r="B6" s="144">
        <v>45068</v>
      </c>
      <c r="C6" s="1" t="s">
        <v>16</v>
      </c>
      <c r="D6" s="34">
        <v>0</v>
      </c>
      <c r="E6" s="82" t="s">
        <v>246</v>
      </c>
      <c r="F6" s="37">
        <f t="shared" si="0"/>
        <v>55</v>
      </c>
      <c r="G6" s="37"/>
      <c r="H6" s="37">
        <v>55</v>
      </c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45068</v>
      </c>
      <c r="B7" s="144">
        <v>45068</v>
      </c>
      <c r="C7" s="1" t="s">
        <v>17</v>
      </c>
      <c r="D7" s="34">
        <v>317</v>
      </c>
      <c r="E7" s="82" t="s">
        <v>12</v>
      </c>
      <c r="F7" s="37">
        <f t="shared" si="0"/>
        <v>135</v>
      </c>
      <c r="G7" s="37"/>
      <c r="H7" s="37"/>
      <c r="I7" s="37"/>
      <c r="J7" s="37"/>
      <c r="K7" s="37"/>
      <c r="L7" s="37">
        <f>90+45</f>
        <v>135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45068</v>
      </c>
      <c r="B8" s="144">
        <v>45068</v>
      </c>
      <c r="C8" s="1" t="s">
        <v>18</v>
      </c>
      <c r="D8" s="34">
        <v>2257</v>
      </c>
      <c r="E8" s="82" t="s">
        <v>247</v>
      </c>
      <c r="F8" s="37">
        <f t="shared" si="0"/>
        <v>740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>
        <v>740</v>
      </c>
    </row>
    <row r="9" spans="1:20" ht="15.75" x14ac:dyDescent="0.25">
      <c r="A9" s="41">
        <v>45068</v>
      </c>
      <c r="B9" s="144">
        <v>45068</v>
      </c>
      <c r="C9" s="1" t="s">
        <v>30</v>
      </c>
      <c r="D9" s="34">
        <v>0</v>
      </c>
      <c r="E9" s="82" t="s">
        <v>112</v>
      </c>
      <c r="F9" s="37">
        <f t="shared" si="0"/>
        <v>40</v>
      </c>
      <c r="G9" s="37"/>
      <c r="H9" s="37"/>
      <c r="I9" s="37"/>
      <c r="J9" s="37"/>
      <c r="K9" s="37"/>
      <c r="L9" s="37"/>
      <c r="M9" s="38"/>
      <c r="N9" s="38"/>
      <c r="O9" s="38">
        <v>40</v>
      </c>
      <c r="P9" s="38"/>
      <c r="Q9" s="39"/>
      <c r="R9" s="40"/>
      <c r="S9" s="40"/>
      <c r="T9" s="84"/>
    </row>
    <row r="10" spans="1:20" ht="15.75" x14ac:dyDescent="0.25">
      <c r="A10" s="41">
        <v>45068</v>
      </c>
      <c r="B10" s="144">
        <v>45068</v>
      </c>
      <c r="C10" s="1" t="s">
        <v>203</v>
      </c>
      <c r="D10" s="34">
        <v>0</v>
      </c>
      <c r="E10" s="82" t="s">
        <v>248</v>
      </c>
      <c r="F10" s="37">
        <f t="shared" si="0"/>
        <v>11</v>
      </c>
      <c r="G10" s="37"/>
      <c r="H10" s="37"/>
      <c r="I10" s="37"/>
      <c r="J10" s="37"/>
      <c r="K10" s="37"/>
      <c r="L10" s="37"/>
      <c r="M10" s="38"/>
      <c r="N10" s="38"/>
      <c r="O10" s="38">
        <v>11</v>
      </c>
      <c r="P10" s="38"/>
      <c r="Q10" s="39"/>
      <c r="R10" s="40"/>
      <c r="S10" s="40"/>
      <c r="T10" s="84"/>
    </row>
    <row r="11" spans="1:20" ht="15.75" x14ac:dyDescent="0.25">
      <c r="A11" s="41">
        <v>45068</v>
      </c>
      <c r="B11" s="144">
        <v>45068</v>
      </c>
      <c r="C11" s="1"/>
      <c r="D11" s="34"/>
      <c r="E11" s="82" t="s">
        <v>249</v>
      </c>
      <c r="F11" s="37">
        <f t="shared" si="0"/>
        <v>40</v>
      </c>
      <c r="G11" s="37"/>
      <c r="H11" s="37"/>
      <c r="I11" s="37"/>
      <c r="J11" s="37"/>
      <c r="K11" s="37"/>
      <c r="L11" s="37"/>
      <c r="M11" s="38"/>
      <c r="N11" s="38"/>
      <c r="O11" s="38">
        <v>40</v>
      </c>
      <c r="P11" s="38"/>
      <c r="Q11" s="39"/>
      <c r="R11" s="40"/>
      <c r="S11" s="40"/>
      <c r="T11" s="84"/>
    </row>
    <row r="12" spans="1:20" ht="15.75" x14ac:dyDescent="0.25">
      <c r="A12" s="41">
        <v>45068</v>
      </c>
      <c r="B12" s="144">
        <v>45068</v>
      </c>
      <c r="C12" s="1"/>
      <c r="D12" s="34"/>
      <c r="E12" s="82" t="s">
        <v>154</v>
      </c>
      <c r="F12" s="37">
        <f t="shared" si="0"/>
        <v>170</v>
      </c>
      <c r="G12" s="37">
        <v>170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45068</v>
      </c>
      <c r="B13" s="144">
        <v>45068</v>
      </c>
      <c r="C13" s="1"/>
      <c r="D13" s="34"/>
      <c r="E13" s="82" t="s">
        <v>194</v>
      </c>
      <c r="F13" s="37">
        <f t="shared" si="0"/>
        <v>150</v>
      </c>
      <c r="G13" s="37">
        <v>150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45068</v>
      </c>
      <c r="B14" s="144">
        <v>45068</v>
      </c>
      <c r="C14" s="1"/>
      <c r="D14" s="34"/>
      <c r="E14" s="82" t="s">
        <v>252</v>
      </c>
      <c r="F14" s="37">
        <f t="shared" si="0"/>
        <v>130</v>
      </c>
      <c r="G14" s="37">
        <v>130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45068</v>
      </c>
      <c r="B15" s="144">
        <v>45068</v>
      </c>
      <c r="C15" s="1"/>
      <c r="D15" s="34"/>
      <c r="E15" s="82" t="s">
        <v>147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45068</v>
      </c>
      <c r="B16" s="144">
        <v>45068</v>
      </c>
      <c r="C16" s="1"/>
      <c r="D16" s="34"/>
      <c r="E16" s="82" t="s">
        <v>93</v>
      </c>
      <c r="F16" s="37">
        <f t="shared" si="0"/>
        <v>160</v>
      </c>
      <c r="G16" s="37">
        <v>160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45068</v>
      </c>
      <c r="B17" s="144">
        <v>45068</v>
      </c>
      <c r="C17" s="1"/>
      <c r="D17" s="34"/>
      <c r="E17" s="82" t="s">
        <v>182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45068</v>
      </c>
      <c r="B18" s="144">
        <v>45068</v>
      </c>
      <c r="C18" s="1"/>
      <c r="D18" s="34"/>
      <c r="E18" s="82" t="s">
        <v>49</v>
      </c>
      <c r="F18" s="37">
        <f t="shared" si="0"/>
        <v>170</v>
      </c>
      <c r="G18" s="37">
        <v>170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45068</v>
      </c>
      <c r="B19" s="144">
        <v>45068</v>
      </c>
      <c r="C19" s="1"/>
      <c r="D19" s="34"/>
      <c r="E19" s="82" t="s">
        <v>186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45068</v>
      </c>
      <c r="B20" s="144">
        <v>45068</v>
      </c>
      <c r="C20" s="1"/>
      <c r="D20" s="34"/>
      <c r="E20" s="82" t="s">
        <v>150</v>
      </c>
      <c r="F20" s="37">
        <f t="shared" si="0"/>
        <v>100</v>
      </c>
      <c r="G20" s="37">
        <v>100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45068</v>
      </c>
      <c r="B21" s="144">
        <v>45068</v>
      </c>
      <c r="C21" s="1"/>
      <c r="D21" s="34"/>
      <c r="E21" s="82" t="s">
        <v>67</v>
      </c>
      <c r="F21" s="37">
        <f t="shared" si="0"/>
        <v>170</v>
      </c>
      <c r="G21" s="37">
        <v>170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45068</v>
      </c>
      <c r="B22" s="144">
        <v>45068</v>
      </c>
      <c r="C22" s="1"/>
      <c r="D22" s="34"/>
      <c r="E22" s="82" t="s">
        <v>77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45068</v>
      </c>
      <c r="B23" s="144">
        <v>45068</v>
      </c>
      <c r="C23" s="1"/>
      <c r="D23" s="34"/>
      <c r="E23" s="82" t="s">
        <v>250</v>
      </c>
      <c r="F23" s="37">
        <f t="shared" si="0"/>
        <v>120</v>
      </c>
      <c r="G23" s="37">
        <v>120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45068</v>
      </c>
      <c r="B24" s="144">
        <v>45068</v>
      </c>
      <c r="C24" s="1"/>
      <c r="D24" s="34"/>
      <c r="E24" s="82" t="s">
        <v>152</v>
      </c>
      <c r="F24" s="37">
        <f t="shared" si="0"/>
        <v>60</v>
      </c>
      <c r="G24" s="37">
        <v>60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45068</v>
      </c>
      <c r="B25" s="144">
        <v>45068</v>
      </c>
      <c r="C25" s="1"/>
      <c r="D25" s="34"/>
      <c r="E25" s="82" t="s">
        <v>229</v>
      </c>
      <c r="F25" s="37">
        <f t="shared" si="0"/>
        <v>60</v>
      </c>
      <c r="G25" s="37">
        <v>60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45068</v>
      </c>
      <c r="B26" s="144">
        <v>45068</v>
      </c>
      <c r="C26" s="1"/>
      <c r="D26" s="34"/>
      <c r="E26" s="82" t="s">
        <v>251</v>
      </c>
      <c r="F26" s="37">
        <f t="shared" si="0"/>
        <v>50</v>
      </c>
      <c r="G26" s="37">
        <v>50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45068</v>
      </c>
      <c r="B27" s="144">
        <v>45068</v>
      </c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45068</v>
      </c>
      <c r="B28" s="144">
        <v>45068</v>
      </c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45068</v>
      </c>
      <c r="B29" s="144">
        <v>45068</v>
      </c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45068</v>
      </c>
      <c r="B30" s="144">
        <v>45068</v>
      </c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5811</v>
      </c>
      <c r="E31" s="87"/>
      <c r="F31" s="37">
        <f t="shared" si="0"/>
        <v>3131</v>
      </c>
      <c r="G31" s="88">
        <f>SUM(G4:G30)</f>
        <v>1890</v>
      </c>
      <c r="H31" s="88">
        <f t="shared" ref="H31:T31" si="1">SUM(H4:H30)</f>
        <v>55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0</v>
      </c>
      <c r="O31" s="88">
        <f t="shared" si="1"/>
        <v>91</v>
      </c>
      <c r="P31" s="88">
        <f t="shared" si="1"/>
        <v>20</v>
      </c>
      <c r="Q31" s="88">
        <f t="shared" si="1"/>
        <v>0</v>
      </c>
      <c r="R31" s="88">
        <f t="shared" si="1"/>
        <v>200</v>
      </c>
      <c r="S31" s="88">
        <f t="shared" si="1"/>
        <v>0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5811</v>
      </c>
      <c r="C34" s="152"/>
      <c r="E34" s="15">
        <v>200</v>
      </c>
      <c r="F34" s="16">
        <v>2</v>
      </c>
      <c r="G34" s="17">
        <f>+E34*F34</f>
        <v>400</v>
      </c>
    </row>
    <row r="35" spans="1:7" ht="46.5" customHeight="1" x14ac:dyDescent="0.25">
      <c r="A35" s="19" t="s">
        <v>20</v>
      </c>
      <c r="B35" s="153">
        <f>D8</f>
        <v>2257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3131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423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424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1</v>
      </c>
      <c r="C39" s="22"/>
      <c r="E39" s="15">
        <v>5</v>
      </c>
      <c r="F39" s="16">
        <v>2</v>
      </c>
      <c r="G39" s="17">
        <f>+E39*F39</f>
        <v>10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14</v>
      </c>
      <c r="G40" s="17">
        <f>+E40*F40</f>
        <v>14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424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2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35" zoomScale="78" zoomScaleNormal="78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45069</v>
      </c>
      <c r="B4" s="1"/>
      <c r="C4" s="1" t="s">
        <v>14</v>
      </c>
      <c r="D4" s="34">
        <v>1114</v>
      </c>
      <c r="E4" s="82" t="s">
        <v>258</v>
      </c>
      <c r="F4" s="37">
        <f>SUM(G4:T4)</f>
        <v>65</v>
      </c>
      <c r="G4" s="37"/>
      <c r="H4" s="37">
        <v>65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45069</v>
      </c>
      <c r="B5" s="1"/>
      <c r="C5" s="1" t="s">
        <v>15</v>
      </c>
      <c r="D5" s="34">
        <v>2403</v>
      </c>
      <c r="E5" s="82" t="s">
        <v>259</v>
      </c>
      <c r="F5" s="37">
        <f t="shared" ref="F5:F31" si="0">SUM(G5:T5)</f>
        <v>100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100</v>
      </c>
      <c r="S5" s="40"/>
      <c r="T5" s="84"/>
    </row>
    <row r="6" spans="1:20" ht="15.75" x14ac:dyDescent="0.25">
      <c r="A6" s="41">
        <v>45069</v>
      </c>
      <c r="B6" s="1"/>
      <c r="C6" s="1" t="s">
        <v>16</v>
      </c>
      <c r="D6" s="34">
        <v>0</v>
      </c>
      <c r="E6" s="82" t="s">
        <v>12</v>
      </c>
      <c r="F6" s="37">
        <f t="shared" si="0"/>
        <v>185</v>
      </c>
      <c r="G6" s="37"/>
      <c r="H6" s="37"/>
      <c r="I6" s="37"/>
      <c r="J6" s="37"/>
      <c r="K6" s="37"/>
      <c r="L6" s="37">
        <f>90+95</f>
        <v>185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45069</v>
      </c>
      <c r="B7" s="1"/>
      <c r="C7" s="1" t="s">
        <v>17</v>
      </c>
      <c r="D7" s="34">
        <v>379</v>
      </c>
      <c r="E7" s="82" t="s">
        <v>260</v>
      </c>
      <c r="F7" s="37">
        <f t="shared" si="0"/>
        <v>20</v>
      </c>
      <c r="G7" s="37"/>
      <c r="H7" s="37"/>
      <c r="I7" s="37"/>
      <c r="J7" s="37"/>
      <c r="K7" s="37"/>
      <c r="L7" s="37"/>
      <c r="M7" s="38">
        <v>20</v>
      </c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45069</v>
      </c>
      <c r="B8" s="1"/>
      <c r="C8" s="1" t="s">
        <v>18</v>
      </c>
      <c r="D8" s="34">
        <v>2665</v>
      </c>
      <c r="E8" s="82" t="s">
        <v>261</v>
      </c>
      <c r="F8" s="37">
        <f t="shared" si="0"/>
        <v>555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>
        <v>555</v>
      </c>
    </row>
    <row r="9" spans="1:20" ht="15.75" x14ac:dyDescent="0.25">
      <c r="A9" s="41">
        <v>45069</v>
      </c>
      <c r="B9" s="1"/>
      <c r="C9" s="1" t="s">
        <v>30</v>
      </c>
      <c r="D9" s="34">
        <v>0</v>
      </c>
      <c r="E9" s="82" t="s">
        <v>180</v>
      </c>
      <c r="F9" s="37">
        <f t="shared" si="0"/>
        <v>150</v>
      </c>
      <c r="G9" s="37">
        <v>150</v>
      </c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45069</v>
      </c>
      <c r="B10" s="1"/>
      <c r="C10" s="1" t="s">
        <v>203</v>
      </c>
      <c r="D10" s="34">
        <v>0</v>
      </c>
      <c r="E10" s="82" t="s">
        <v>154</v>
      </c>
      <c r="F10" s="37">
        <f t="shared" si="0"/>
        <v>170</v>
      </c>
      <c r="G10" s="37">
        <v>170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45069</v>
      </c>
      <c r="B11" s="1"/>
      <c r="C11" s="1"/>
      <c r="D11" s="34"/>
      <c r="E11" s="82" t="s">
        <v>63</v>
      </c>
      <c r="F11" s="37">
        <f t="shared" si="0"/>
        <v>150</v>
      </c>
      <c r="G11" s="37">
        <v>150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45069</v>
      </c>
      <c r="B12" s="1"/>
      <c r="C12" s="1"/>
      <c r="D12" s="34"/>
      <c r="E12" s="82" t="s">
        <v>265</v>
      </c>
      <c r="F12" s="37">
        <f t="shared" si="0"/>
        <v>40</v>
      </c>
      <c r="G12" s="37">
        <v>40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45069</v>
      </c>
      <c r="B13" s="1"/>
      <c r="C13" s="1"/>
      <c r="D13" s="34"/>
      <c r="E13" s="82" t="s">
        <v>262</v>
      </c>
      <c r="F13" s="37">
        <f t="shared" si="0"/>
        <v>50</v>
      </c>
      <c r="G13" s="37">
        <v>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45069</v>
      </c>
      <c r="B14" s="1"/>
      <c r="C14" s="1"/>
      <c r="D14" s="34"/>
      <c r="E14" s="82" t="s">
        <v>93</v>
      </c>
      <c r="F14" s="37">
        <f t="shared" si="0"/>
        <v>160</v>
      </c>
      <c r="G14" s="37">
        <v>160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45069</v>
      </c>
      <c r="B15" s="1"/>
      <c r="C15" s="1"/>
      <c r="D15" s="34"/>
      <c r="E15" s="82" t="s">
        <v>149</v>
      </c>
      <c r="F15" s="37">
        <f t="shared" si="0"/>
        <v>200</v>
      </c>
      <c r="G15" s="37">
        <v>200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45069</v>
      </c>
      <c r="B16" s="1"/>
      <c r="C16" s="1"/>
      <c r="D16" s="34"/>
      <c r="E16" s="82" t="s">
        <v>263</v>
      </c>
      <c r="F16" s="37">
        <f t="shared" si="0"/>
        <v>100</v>
      </c>
      <c r="G16" s="37">
        <v>100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45069</v>
      </c>
      <c r="B17" s="1"/>
      <c r="C17" s="1"/>
      <c r="D17" s="34"/>
      <c r="E17" s="82" t="s">
        <v>67</v>
      </c>
      <c r="F17" s="37">
        <f t="shared" si="0"/>
        <v>170</v>
      </c>
      <c r="G17" s="37">
        <v>170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45069</v>
      </c>
      <c r="B18" s="1"/>
      <c r="C18" s="1"/>
      <c r="D18" s="34"/>
      <c r="E18" s="82" t="s">
        <v>264</v>
      </c>
      <c r="F18" s="37">
        <f t="shared" si="0"/>
        <v>120</v>
      </c>
      <c r="G18" s="37">
        <v>120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45069</v>
      </c>
      <c r="B19" s="1"/>
      <c r="C19" s="1"/>
      <c r="D19" s="34"/>
      <c r="E19" s="82" t="s">
        <v>151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45069</v>
      </c>
      <c r="B20" s="1"/>
      <c r="C20" s="1"/>
      <c r="D20" s="34"/>
      <c r="E20" s="82" t="s">
        <v>45</v>
      </c>
      <c r="F20" s="37">
        <f t="shared" si="0"/>
        <v>150</v>
      </c>
      <c r="G20" s="37">
        <v>150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45069</v>
      </c>
      <c r="B21" s="1"/>
      <c r="C21" s="1"/>
      <c r="D21" s="34"/>
      <c r="E21" s="82" t="s">
        <v>182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45069</v>
      </c>
      <c r="B22" s="1"/>
      <c r="C22" s="1"/>
      <c r="D22" s="34"/>
      <c r="E22" s="82" t="s">
        <v>49</v>
      </c>
      <c r="F22" s="37">
        <f t="shared" si="0"/>
        <v>170</v>
      </c>
      <c r="G22" s="37">
        <v>170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45069</v>
      </c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45069</v>
      </c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45069</v>
      </c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45069</v>
      </c>
      <c r="B26" s="1"/>
      <c r="C26" s="1"/>
      <c r="D26" s="34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1">
        <v>45069</v>
      </c>
      <c r="B27" s="1"/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1">
        <v>45069</v>
      </c>
      <c r="B28" s="1"/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1">
        <v>45069</v>
      </c>
      <c r="B29" s="1"/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1">
        <v>45069</v>
      </c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6561</v>
      </c>
      <c r="E31" s="87"/>
      <c r="F31" s="37">
        <f t="shared" si="0"/>
        <v>2805</v>
      </c>
      <c r="G31" s="88">
        <f>SUM(G4:G30)</f>
        <v>1880</v>
      </c>
      <c r="H31" s="88">
        <f t="shared" ref="H31:T31" si="1">SUM(H4:H30)</f>
        <v>65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185</v>
      </c>
      <c r="M31" s="88">
        <f t="shared" si="1"/>
        <v>20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100</v>
      </c>
      <c r="S31" s="88">
        <f t="shared" si="1"/>
        <v>0</v>
      </c>
      <c r="T31" s="88">
        <f t="shared" si="1"/>
        <v>555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6561</v>
      </c>
      <c r="C34" s="152"/>
      <c r="E34" s="15">
        <v>200</v>
      </c>
      <c r="F34" s="16">
        <v>4</v>
      </c>
      <c r="G34" s="17">
        <f>+E34*F34</f>
        <v>800</v>
      </c>
    </row>
    <row r="35" spans="1:7" ht="46.5" customHeight="1" x14ac:dyDescent="0.25">
      <c r="A35" s="19" t="s">
        <v>20</v>
      </c>
      <c r="B35" s="153">
        <f>D8</f>
        <v>2665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2805</v>
      </c>
      <c r="C36" s="154"/>
      <c r="E36" s="15">
        <v>50</v>
      </c>
      <c r="F36" s="16">
        <v>2</v>
      </c>
      <c r="G36" s="17">
        <f t="shared" si="2"/>
        <v>100</v>
      </c>
    </row>
    <row r="37" spans="1:7" ht="51.75" customHeight="1" x14ac:dyDescent="0.25">
      <c r="A37" s="19" t="s">
        <v>22</v>
      </c>
      <c r="B37" s="21">
        <f>+B34-B35-B36</f>
        <v>1091</v>
      </c>
      <c r="C37" s="22"/>
      <c r="E37" s="15">
        <v>20</v>
      </c>
      <c r="F37" s="16">
        <v>4</v>
      </c>
      <c r="G37" s="17">
        <f t="shared" si="2"/>
        <v>80</v>
      </c>
    </row>
    <row r="38" spans="1:7" ht="46.5" customHeight="1" x14ac:dyDescent="0.25">
      <c r="A38" s="19" t="s">
        <v>23</v>
      </c>
      <c r="B38" s="21">
        <f>G41</f>
        <v>1091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11</v>
      </c>
      <c r="G40" s="17">
        <f>+E40*F40</f>
        <v>11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1091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7" right="0.7" top="0.75" bottom="0.75" header="0.3" footer="0.3"/>
  <pageSetup paperSize="9" scale="41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32" zoomScale="78" zoomScaleNormal="78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45070</v>
      </c>
      <c r="B4" s="1"/>
      <c r="C4" s="1" t="s">
        <v>14</v>
      </c>
      <c r="D4" s="34">
        <v>1232</v>
      </c>
      <c r="E4" s="82" t="s">
        <v>258</v>
      </c>
      <c r="F4" s="37">
        <f>SUM(G4:T4)</f>
        <v>65</v>
      </c>
      <c r="G4" s="37"/>
      <c r="H4" s="37">
        <v>65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v>2401</v>
      </c>
      <c r="E5" s="82" t="s">
        <v>59</v>
      </c>
      <c r="F5" s="37">
        <f t="shared" ref="F5:F31" si="0">SUM(G5:T5)</f>
        <v>100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100</v>
      </c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120</v>
      </c>
      <c r="F6" s="37">
        <f t="shared" si="0"/>
        <v>180</v>
      </c>
      <c r="G6" s="37"/>
      <c r="H6" s="37"/>
      <c r="I6" s="37"/>
      <c r="J6" s="37"/>
      <c r="K6" s="37"/>
      <c r="L6" s="37">
        <f>90+45+45</f>
        <v>180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v>385</v>
      </c>
      <c r="E7" s="82" t="s">
        <v>271</v>
      </c>
      <c r="F7" s="37">
        <f t="shared" si="0"/>
        <v>740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>
        <f>370+370</f>
        <v>740</v>
      </c>
    </row>
    <row r="8" spans="1:20" ht="15.75" x14ac:dyDescent="0.25">
      <c r="A8" s="2"/>
      <c r="B8" s="1"/>
      <c r="C8" s="1" t="s">
        <v>18</v>
      </c>
      <c r="D8" s="34">
        <v>553</v>
      </c>
      <c r="E8" s="82" t="s">
        <v>268</v>
      </c>
      <c r="F8" s="37">
        <f t="shared" si="0"/>
        <v>60</v>
      </c>
      <c r="G8" s="37"/>
      <c r="H8" s="37"/>
      <c r="I8" s="37"/>
      <c r="J8" s="37"/>
      <c r="K8" s="37"/>
      <c r="L8" s="37"/>
      <c r="M8" s="38"/>
      <c r="N8" s="38">
        <v>60</v>
      </c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0</v>
      </c>
      <c r="E9" s="82" t="s">
        <v>111</v>
      </c>
      <c r="F9" s="37">
        <f t="shared" si="0"/>
        <v>22</v>
      </c>
      <c r="G9" s="37"/>
      <c r="H9" s="37"/>
      <c r="I9" s="37"/>
      <c r="J9" s="37"/>
      <c r="K9" s="37"/>
      <c r="L9" s="37"/>
      <c r="M9" s="38"/>
      <c r="N9" s="38">
        <v>22</v>
      </c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269</v>
      </c>
      <c r="F10" s="37">
        <f t="shared" si="0"/>
        <v>33</v>
      </c>
      <c r="G10" s="37"/>
      <c r="H10" s="37"/>
      <c r="I10" s="37"/>
      <c r="J10" s="37"/>
      <c r="K10" s="37"/>
      <c r="L10" s="37"/>
      <c r="M10" s="38"/>
      <c r="N10" s="38">
        <v>33</v>
      </c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270</v>
      </c>
      <c r="F11" s="37">
        <f t="shared" si="0"/>
        <v>30</v>
      </c>
      <c r="G11" s="37"/>
      <c r="H11" s="37"/>
      <c r="I11" s="37"/>
      <c r="J11" s="37"/>
      <c r="K11" s="37"/>
      <c r="L11" s="37"/>
      <c r="M11" s="38"/>
      <c r="N11" s="38">
        <v>30</v>
      </c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 t="s">
        <v>272</v>
      </c>
      <c r="F12" s="37">
        <f t="shared" si="0"/>
        <v>95</v>
      </c>
      <c r="G12" s="37"/>
      <c r="H12" s="37"/>
      <c r="I12" s="37"/>
      <c r="J12" s="37"/>
      <c r="K12" s="37"/>
      <c r="L12" s="37"/>
      <c r="M12" s="38"/>
      <c r="N12" s="38">
        <f>60+35</f>
        <v>95</v>
      </c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43</v>
      </c>
      <c r="F13" s="37">
        <f t="shared" si="0"/>
        <v>340</v>
      </c>
      <c r="G13" s="37">
        <v>340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63</v>
      </c>
      <c r="F14" s="37">
        <f t="shared" si="0"/>
        <v>300</v>
      </c>
      <c r="G14" s="37">
        <v>300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180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146</v>
      </c>
      <c r="F16" s="37">
        <f t="shared" si="0"/>
        <v>150</v>
      </c>
      <c r="G16" s="37">
        <v>150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151</v>
      </c>
      <c r="F17" s="37">
        <f t="shared" si="0"/>
        <v>150</v>
      </c>
      <c r="G17" s="37">
        <v>150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149</v>
      </c>
      <c r="F18" s="37">
        <f t="shared" si="0"/>
        <v>200</v>
      </c>
      <c r="G18" s="37">
        <v>200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182</v>
      </c>
      <c r="F19" s="37">
        <f t="shared" si="0"/>
        <v>100</v>
      </c>
      <c r="G19" s="37">
        <v>100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 t="s">
        <v>72</v>
      </c>
      <c r="F20" s="37">
        <f t="shared" si="0"/>
        <v>60</v>
      </c>
      <c r="G20" s="37">
        <v>60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263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163</v>
      </c>
      <c r="F22" s="37">
        <f t="shared" si="0"/>
        <v>170</v>
      </c>
      <c r="G22" s="37">
        <v>170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4571</v>
      </c>
      <c r="E31" s="87"/>
      <c r="F31" s="37">
        <f t="shared" si="0"/>
        <v>3045</v>
      </c>
      <c r="G31" s="88">
        <f>SUM(G4:G30)</f>
        <v>1720</v>
      </c>
      <c r="H31" s="88">
        <f t="shared" ref="H31:T31" si="1">SUM(H4:H30)</f>
        <v>65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0</v>
      </c>
      <c r="N31" s="88">
        <f t="shared" si="1"/>
        <v>240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100</v>
      </c>
      <c r="S31" s="88">
        <f t="shared" si="1"/>
        <v>0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4571</v>
      </c>
      <c r="C34" s="152"/>
      <c r="E34" s="15">
        <v>200</v>
      </c>
      <c r="F34" s="16">
        <v>1</v>
      </c>
      <c r="G34" s="17">
        <f>+E34*F34</f>
        <v>200</v>
      </c>
    </row>
    <row r="35" spans="1:7" ht="46.5" customHeight="1" x14ac:dyDescent="0.25">
      <c r="A35" s="19" t="s">
        <v>20</v>
      </c>
      <c r="B35" s="153">
        <f>D8</f>
        <v>553</v>
      </c>
      <c r="C35" s="154"/>
      <c r="E35" s="15">
        <v>100</v>
      </c>
      <c r="F35" s="16">
        <v>7</v>
      </c>
      <c r="G35" s="17">
        <f t="shared" ref="G35:G37" si="2">+E35*F35</f>
        <v>700</v>
      </c>
    </row>
    <row r="36" spans="1:7" ht="46.5" customHeight="1" x14ac:dyDescent="0.25">
      <c r="A36" s="19" t="s">
        <v>21</v>
      </c>
      <c r="B36" s="153">
        <f>F31</f>
        <v>3045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973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980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7</v>
      </c>
      <c r="C39" s="22"/>
      <c r="E39" s="15">
        <v>5</v>
      </c>
      <c r="F39" s="16">
        <v>6</v>
      </c>
      <c r="G39" s="17">
        <f>+E39*F39</f>
        <v>30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980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5" zoomScale="60" zoomScaleNormal="6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45071</v>
      </c>
      <c r="B4" s="1"/>
      <c r="C4" s="1" t="s">
        <v>14</v>
      </c>
      <c r="D4" s="34">
        <v>1063</v>
      </c>
      <c r="E4" s="82" t="s">
        <v>274</v>
      </c>
      <c r="F4" s="37">
        <f>SUM(G4:T4)</f>
        <v>65</v>
      </c>
      <c r="G4" s="37"/>
      <c r="H4" s="37">
        <v>65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v>3072</v>
      </c>
      <c r="E5" s="82" t="s">
        <v>59</v>
      </c>
      <c r="F5" s="37">
        <f t="shared" ref="F5:F31" si="0">SUM(G5:T5)</f>
        <v>200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200</v>
      </c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275</v>
      </c>
      <c r="F6" s="37">
        <f t="shared" si="0"/>
        <v>275</v>
      </c>
      <c r="G6" s="37"/>
      <c r="H6" s="37"/>
      <c r="I6" s="37"/>
      <c r="J6" s="37"/>
      <c r="K6" s="37"/>
      <c r="L6" s="37">
        <f>90+140+45</f>
        <v>275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v>359</v>
      </c>
      <c r="E7" s="82" t="s">
        <v>276</v>
      </c>
      <c r="F7" s="37">
        <f t="shared" si="0"/>
        <v>15</v>
      </c>
      <c r="G7" s="37"/>
      <c r="H7" s="37">
        <v>15</v>
      </c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>
        <v>3057</v>
      </c>
      <c r="E8" s="82" t="s">
        <v>277</v>
      </c>
      <c r="F8" s="37">
        <f t="shared" si="0"/>
        <v>10</v>
      </c>
      <c r="G8" s="37"/>
      <c r="H8" s="37"/>
      <c r="I8" s="37"/>
      <c r="J8" s="37"/>
      <c r="K8" s="37"/>
      <c r="L8" s="37"/>
      <c r="M8" s="38">
        <v>10</v>
      </c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10</v>
      </c>
      <c r="E9" s="82" t="s">
        <v>278</v>
      </c>
      <c r="F9" s="37">
        <f t="shared" si="0"/>
        <v>30</v>
      </c>
      <c r="G9" s="37"/>
      <c r="H9" s="37"/>
      <c r="I9" s="37"/>
      <c r="J9" s="37"/>
      <c r="K9" s="37"/>
      <c r="L9" s="37"/>
      <c r="M9" s="38"/>
      <c r="N9" s="38">
        <v>30</v>
      </c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279</v>
      </c>
      <c r="F10" s="37">
        <f t="shared" si="0"/>
        <v>30</v>
      </c>
      <c r="G10" s="37"/>
      <c r="H10" s="37"/>
      <c r="I10" s="37"/>
      <c r="J10" s="37"/>
      <c r="K10" s="37"/>
      <c r="L10" s="37"/>
      <c r="M10" s="38"/>
      <c r="N10" s="38">
        <v>30</v>
      </c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116</v>
      </c>
      <c r="F11" s="37">
        <f t="shared" si="0"/>
        <v>370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>
        <v>370</v>
      </c>
    </row>
    <row r="12" spans="1:20" ht="15.75" x14ac:dyDescent="0.25">
      <c r="A12" s="2"/>
      <c r="B12" s="1"/>
      <c r="C12" s="1"/>
      <c r="D12" s="34"/>
      <c r="E12" s="82" t="s">
        <v>143</v>
      </c>
      <c r="F12" s="37">
        <f t="shared" si="0"/>
        <v>20</v>
      </c>
      <c r="G12" s="37"/>
      <c r="H12" s="37">
        <v>20</v>
      </c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147</v>
      </c>
      <c r="F13" s="37">
        <f t="shared" si="0"/>
        <v>150</v>
      </c>
      <c r="G13" s="37">
        <v>150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194</v>
      </c>
      <c r="F14" s="37">
        <f t="shared" si="0"/>
        <v>150</v>
      </c>
      <c r="G14" s="37">
        <v>150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146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280</v>
      </c>
      <c r="F16" s="37">
        <f t="shared" si="0"/>
        <v>160</v>
      </c>
      <c r="G16" s="37">
        <v>160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186</v>
      </c>
      <c r="F17" s="37">
        <f t="shared" si="0"/>
        <v>200</v>
      </c>
      <c r="G17" s="37">
        <v>200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182</v>
      </c>
      <c r="F18" s="37">
        <f t="shared" si="0"/>
        <v>100</v>
      </c>
      <c r="G18" s="37">
        <v>100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72</v>
      </c>
      <c r="F19" s="37">
        <f t="shared" si="0"/>
        <v>60</v>
      </c>
      <c r="G19" s="37">
        <v>60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 t="s">
        <v>163</v>
      </c>
      <c r="F20" s="37">
        <f t="shared" si="0"/>
        <v>170</v>
      </c>
      <c r="G20" s="37">
        <v>170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281</v>
      </c>
      <c r="F21" s="37">
        <f t="shared" si="0"/>
        <v>340</v>
      </c>
      <c r="G21" s="37">
        <v>340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77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 t="s">
        <v>282</v>
      </c>
      <c r="F23" s="37">
        <f t="shared" si="0"/>
        <v>120</v>
      </c>
      <c r="G23" s="37">
        <v>120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 t="s">
        <v>283</v>
      </c>
      <c r="F24" s="37">
        <f t="shared" si="0"/>
        <v>100</v>
      </c>
      <c r="G24" s="37">
        <v>100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2"/>
      <c r="B26" s="1"/>
      <c r="C26" s="1"/>
      <c r="D26" s="34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2"/>
      <c r="B27" s="1"/>
      <c r="C27" s="1"/>
      <c r="D27" s="34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2"/>
      <c r="B28" s="1"/>
      <c r="C28" s="1"/>
      <c r="D28" s="34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2"/>
      <c r="B29" s="1"/>
      <c r="C29" s="1"/>
      <c r="D29" s="34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2"/>
      <c r="B30" s="1"/>
      <c r="C30" s="1"/>
      <c r="D30" s="34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7561</v>
      </c>
      <c r="E31" s="87"/>
      <c r="F31" s="37">
        <f t="shared" si="0"/>
        <v>2865</v>
      </c>
      <c r="G31" s="88">
        <f>SUM(G4:G30)</f>
        <v>1850</v>
      </c>
      <c r="H31" s="88">
        <f t="shared" ref="H31:T31" si="1">SUM(H4:H30)</f>
        <v>100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275</v>
      </c>
      <c r="M31" s="88">
        <f t="shared" si="1"/>
        <v>10</v>
      </c>
      <c r="N31" s="88">
        <f t="shared" si="1"/>
        <v>60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200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7561</v>
      </c>
      <c r="C34" s="152"/>
      <c r="E34" s="15">
        <v>200</v>
      </c>
      <c r="F34" s="16">
        <v>7</v>
      </c>
      <c r="G34" s="17">
        <f>+E34*F34</f>
        <v>1400</v>
      </c>
    </row>
    <row r="35" spans="1:7" ht="46.5" customHeight="1" x14ac:dyDescent="0.25">
      <c r="A35" s="19" t="s">
        <v>20</v>
      </c>
      <c r="B35" s="153">
        <f>D8</f>
        <v>3057</v>
      </c>
      <c r="C35" s="154"/>
      <c r="E35" s="15">
        <v>100</v>
      </c>
      <c r="F35" s="16">
        <v>2</v>
      </c>
      <c r="G35" s="17">
        <f t="shared" ref="G35:G37" si="2">+E35*F35</f>
        <v>200</v>
      </c>
    </row>
    <row r="36" spans="1:7" ht="46.5" customHeight="1" x14ac:dyDescent="0.25">
      <c r="A36" s="19" t="s">
        <v>21</v>
      </c>
      <c r="B36" s="153">
        <f>F31</f>
        <v>2865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1639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1620</v>
      </c>
      <c r="C38" s="22"/>
      <c r="D38" s="3"/>
      <c r="E38" s="15">
        <v>10</v>
      </c>
      <c r="F38" s="16">
        <v>1</v>
      </c>
      <c r="G38" s="17">
        <f>+E38*F38</f>
        <v>10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2</v>
      </c>
      <c r="G39" s="17">
        <f>+E39*F39</f>
        <v>10</v>
      </c>
    </row>
    <row r="40" spans="1:7" ht="36.75" customHeight="1" x14ac:dyDescent="0.25">
      <c r="A40" s="19" t="s">
        <v>7</v>
      </c>
      <c r="B40" s="21">
        <f>IF(B37&gt;B38,B37-B38,0)</f>
        <v>19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1620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9" zoomScale="71" zoomScaleNormal="71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2"/>
      <c r="B4" s="1"/>
      <c r="C4" s="1" t="s">
        <v>14</v>
      </c>
      <c r="D4" s="34">
        <f>299+126</f>
        <v>425</v>
      </c>
      <c r="E4" s="82" t="s">
        <v>116</v>
      </c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f>2414+668</f>
        <v>3082</v>
      </c>
      <c r="E5" s="82" t="s">
        <v>90</v>
      </c>
      <c r="F5" s="37">
        <f t="shared" ref="F5:F31" si="0">SUM(G5:T5)</f>
        <v>270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>
        <v>270</v>
      </c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12</v>
      </c>
      <c r="F6" s="37">
        <f t="shared" si="0"/>
        <v>135</v>
      </c>
      <c r="G6" s="37"/>
      <c r="H6" s="37"/>
      <c r="I6" s="37"/>
      <c r="J6" s="37"/>
      <c r="K6" s="37"/>
      <c r="L6" s="37">
        <f>45+45+45</f>
        <v>135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f>215+177</f>
        <v>392</v>
      </c>
      <c r="E7" s="82" t="s">
        <v>285</v>
      </c>
      <c r="F7" s="37">
        <f t="shared" si="0"/>
        <v>136</v>
      </c>
      <c r="G7" s="37">
        <v>136</v>
      </c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>
        <f>378+1032</f>
        <v>1410</v>
      </c>
      <c r="E8" s="82" t="s">
        <v>147</v>
      </c>
      <c r="F8" s="37">
        <f t="shared" si="0"/>
        <v>150</v>
      </c>
      <c r="G8" s="37">
        <v>150</v>
      </c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0</v>
      </c>
      <c r="E9" s="82" t="s">
        <v>194</v>
      </c>
      <c r="F9" s="37">
        <f t="shared" si="0"/>
        <v>150</v>
      </c>
      <c r="G9" s="37">
        <v>150</v>
      </c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45</v>
      </c>
      <c r="F10" s="37">
        <f t="shared" si="0"/>
        <v>150</v>
      </c>
      <c r="G10" s="37">
        <v>150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72</v>
      </c>
      <c r="F11" s="37">
        <f t="shared" si="0"/>
        <v>50</v>
      </c>
      <c r="G11" s="37">
        <v>50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 t="s">
        <v>284</v>
      </c>
      <c r="F12" s="37">
        <f t="shared" si="0"/>
        <v>50</v>
      </c>
      <c r="G12" s="37">
        <v>50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93</v>
      </c>
      <c r="F13" s="37">
        <f t="shared" si="0"/>
        <v>160</v>
      </c>
      <c r="G13" s="37">
        <v>160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182</v>
      </c>
      <c r="F14" s="37">
        <f t="shared" si="0"/>
        <v>100</v>
      </c>
      <c r="G14" s="37">
        <v>100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186</v>
      </c>
      <c r="F15" s="37">
        <f t="shared" si="0"/>
        <v>200</v>
      </c>
      <c r="G15" s="37">
        <v>200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163</v>
      </c>
      <c r="F16" s="37">
        <f t="shared" si="0"/>
        <v>170</v>
      </c>
      <c r="G16" s="37">
        <v>170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283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77</v>
      </c>
      <c r="F18" s="37">
        <f t="shared" si="0"/>
        <v>150</v>
      </c>
      <c r="G18" s="37">
        <v>150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264</v>
      </c>
      <c r="F19" s="37">
        <f t="shared" si="0"/>
        <v>120</v>
      </c>
      <c r="G19" s="37">
        <v>120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5309</v>
      </c>
      <c r="E31" s="87"/>
      <c r="F31" s="37">
        <f t="shared" si="0"/>
        <v>2091</v>
      </c>
      <c r="G31" s="88">
        <f>SUM(G4:G30)</f>
        <v>1686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270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5309</v>
      </c>
      <c r="C34" s="152"/>
      <c r="E34" s="15">
        <v>200</v>
      </c>
      <c r="F34" s="16">
        <v>4</v>
      </c>
      <c r="G34" s="17">
        <f>+E34*F34</f>
        <v>800</v>
      </c>
    </row>
    <row r="35" spans="1:7" ht="46.5" customHeight="1" x14ac:dyDescent="0.25">
      <c r="A35" s="19" t="s">
        <v>20</v>
      </c>
      <c r="B35" s="153">
        <f>D8</f>
        <v>1410</v>
      </c>
      <c r="C35" s="154"/>
      <c r="E35" s="15">
        <v>100</v>
      </c>
      <c r="F35" s="16">
        <v>8</v>
      </c>
      <c r="G35" s="17">
        <f t="shared" ref="G35:G37" si="2">+E35*F35</f>
        <v>800</v>
      </c>
    </row>
    <row r="36" spans="1:7" ht="46.5" customHeight="1" x14ac:dyDescent="0.25">
      <c r="A36" s="19" t="s">
        <v>21</v>
      </c>
      <c r="B36" s="153">
        <f>F31</f>
        <v>2091</v>
      </c>
      <c r="C36" s="154"/>
      <c r="E36" s="15">
        <v>50</v>
      </c>
      <c r="F36" s="16">
        <v>3</v>
      </c>
      <c r="G36" s="17">
        <f t="shared" si="2"/>
        <v>150</v>
      </c>
    </row>
    <row r="37" spans="1:7" ht="51.75" customHeight="1" x14ac:dyDescent="0.25">
      <c r="A37" s="19" t="s">
        <v>22</v>
      </c>
      <c r="B37" s="21">
        <f>+B34-B35-B36</f>
        <v>1808</v>
      </c>
      <c r="C37" s="22"/>
      <c r="E37" s="15">
        <v>20</v>
      </c>
      <c r="F37" s="16">
        <v>3</v>
      </c>
      <c r="G37" s="17">
        <f t="shared" si="2"/>
        <v>60</v>
      </c>
    </row>
    <row r="38" spans="1:7" ht="46.5" customHeight="1" x14ac:dyDescent="0.25">
      <c r="A38" s="19" t="s">
        <v>23</v>
      </c>
      <c r="B38" s="21">
        <f>G41</f>
        <v>1810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2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1810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9" zoomScale="71" zoomScaleNormal="71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45073</v>
      </c>
      <c r="B4" s="1"/>
      <c r="C4" s="1" t="s">
        <v>14</v>
      </c>
      <c r="D4" s="34">
        <f>543+332</f>
        <v>875</v>
      </c>
      <c r="E4" s="82" t="s">
        <v>127</v>
      </c>
      <c r="F4" s="37">
        <f>SUM(G4:T4)</f>
        <v>10</v>
      </c>
      <c r="G4" s="37"/>
      <c r="H4" s="37"/>
      <c r="I4" s="37"/>
      <c r="J4" s="37"/>
      <c r="K4" s="37"/>
      <c r="L4" s="37"/>
      <c r="M4" s="37"/>
      <c r="N4" s="37">
        <v>10</v>
      </c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f>1900+903</f>
        <v>2803</v>
      </c>
      <c r="E5" s="82" t="s">
        <v>12</v>
      </c>
      <c r="F5" s="37">
        <f t="shared" ref="F5:F31" si="0">SUM(G5:T5)</f>
        <v>225</v>
      </c>
      <c r="G5" s="37"/>
      <c r="H5" s="37"/>
      <c r="I5" s="37"/>
      <c r="J5" s="37"/>
      <c r="K5" s="37"/>
      <c r="L5" s="37">
        <f>90+90+45</f>
        <v>225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294</v>
      </c>
      <c r="F6" s="37">
        <f t="shared" si="0"/>
        <v>370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>
        <v>370</v>
      </c>
    </row>
    <row r="7" spans="1:20" ht="15.75" x14ac:dyDescent="0.25">
      <c r="A7" s="2"/>
      <c r="B7" s="1"/>
      <c r="C7" s="1" t="s">
        <v>17</v>
      </c>
      <c r="D7" s="34">
        <f>329+82</f>
        <v>411</v>
      </c>
      <c r="E7" s="82" t="s">
        <v>59</v>
      </c>
      <c r="F7" s="37">
        <f t="shared" si="0"/>
        <v>200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200</v>
      </c>
      <c r="S7" s="40"/>
      <c r="T7" s="84"/>
    </row>
    <row r="8" spans="1:20" ht="15.75" x14ac:dyDescent="0.25">
      <c r="A8" s="2"/>
      <c r="B8" s="1"/>
      <c r="C8" s="1" t="s">
        <v>18</v>
      </c>
      <c r="D8" s="34">
        <f>95+560+51</f>
        <v>706</v>
      </c>
      <c r="E8" s="82" t="s">
        <v>295</v>
      </c>
      <c r="F8" s="37">
        <f t="shared" si="0"/>
        <v>40</v>
      </c>
      <c r="G8" s="37"/>
      <c r="H8" s="37">
        <v>40</v>
      </c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0</v>
      </c>
      <c r="E9" s="82" t="s">
        <v>103</v>
      </c>
      <c r="F9" s="37">
        <f t="shared" si="0"/>
        <v>51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>
        <v>51</v>
      </c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296</v>
      </c>
      <c r="F10" s="37">
        <f t="shared" si="0"/>
        <v>50</v>
      </c>
      <c r="G10" s="37">
        <v>50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229</v>
      </c>
      <c r="F11" s="37">
        <f t="shared" si="0"/>
        <v>50</v>
      </c>
      <c r="G11" s="37">
        <v>50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 t="s">
        <v>52</v>
      </c>
      <c r="F12" s="37">
        <f t="shared" si="0"/>
        <v>170</v>
      </c>
      <c r="G12" s="37">
        <v>170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182</v>
      </c>
      <c r="F13" s="37">
        <f t="shared" si="0"/>
        <v>100</v>
      </c>
      <c r="G13" s="37">
        <v>100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71</v>
      </c>
      <c r="F14" s="37">
        <f t="shared" si="0"/>
        <v>160</v>
      </c>
      <c r="G14" s="37">
        <v>160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95</v>
      </c>
      <c r="F15" s="37">
        <f t="shared" si="0"/>
        <v>200</v>
      </c>
      <c r="G15" s="37">
        <v>200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163</v>
      </c>
      <c r="F16" s="37">
        <f t="shared" si="0"/>
        <v>170</v>
      </c>
      <c r="G16" s="37">
        <v>170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297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77</v>
      </c>
      <c r="F18" s="37">
        <f t="shared" si="0"/>
        <v>150</v>
      </c>
      <c r="G18" s="37">
        <v>150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240</v>
      </c>
      <c r="F19" s="37">
        <f t="shared" si="0"/>
        <v>120</v>
      </c>
      <c r="G19" s="37">
        <v>120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 t="s">
        <v>298</v>
      </c>
      <c r="F20" s="37">
        <f t="shared" si="0"/>
        <v>50</v>
      </c>
      <c r="G20" s="37">
        <v>50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180</v>
      </c>
      <c r="F21" s="37">
        <f t="shared" si="0"/>
        <v>150</v>
      </c>
      <c r="G21" s="37">
        <v>150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146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 t="s">
        <v>63</v>
      </c>
      <c r="F23" s="37">
        <f t="shared" si="0"/>
        <v>150</v>
      </c>
      <c r="G23" s="37">
        <v>150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4795</v>
      </c>
      <c r="E31" s="87"/>
      <c r="F31" s="37">
        <f t="shared" si="0"/>
        <v>2666</v>
      </c>
      <c r="G31" s="88">
        <f>SUM(G4:G30)</f>
        <v>1770</v>
      </c>
      <c r="H31" s="88">
        <f t="shared" ref="H31:T31" si="1">SUM(H4:H30)</f>
        <v>40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225</v>
      </c>
      <c r="M31" s="88">
        <f t="shared" si="1"/>
        <v>0</v>
      </c>
      <c r="N31" s="88">
        <f t="shared" si="1"/>
        <v>10</v>
      </c>
      <c r="O31" s="88">
        <f t="shared" si="1"/>
        <v>0</v>
      </c>
      <c r="P31" s="88">
        <f t="shared" si="1"/>
        <v>0</v>
      </c>
      <c r="Q31" s="88">
        <f t="shared" si="1"/>
        <v>51</v>
      </c>
      <c r="R31" s="88">
        <f t="shared" si="1"/>
        <v>200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4795</v>
      </c>
      <c r="C34" s="152"/>
      <c r="E34" s="15">
        <v>200</v>
      </c>
      <c r="F34" s="16">
        <v>1</v>
      </c>
      <c r="G34" s="17">
        <f>+E34*F34</f>
        <v>200</v>
      </c>
    </row>
    <row r="35" spans="1:7" ht="46.5" customHeight="1" x14ac:dyDescent="0.25">
      <c r="A35" s="19" t="s">
        <v>20</v>
      </c>
      <c r="B35" s="153">
        <f>D8</f>
        <v>706</v>
      </c>
      <c r="C35" s="154"/>
      <c r="E35" s="15">
        <v>100</v>
      </c>
      <c r="F35" s="16">
        <v>8</v>
      </c>
      <c r="G35" s="17">
        <f t="shared" ref="G35:G37" si="2">+E35*F35</f>
        <v>800</v>
      </c>
    </row>
    <row r="36" spans="1:7" ht="46.5" customHeight="1" x14ac:dyDescent="0.25">
      <c r="A36" s="19" t="s">
        <v>21</v>
      </c>
      <c r="B36" s="153">
        <f>F31</f>
        <v>2666</v>
      </c>
      <c r="C36" s="154"/>
      <c r="E36" s="15">
        <v>50</v>
      </c>
      <c r="F36" s="16">
        <v>3</v>
      </c>
      <c r="G36" s="17">
        <f t="shared" si="2"/>
        <v>150</v>
      </c>
    </row>
    <row r="37" spans="1:7" ht="51.75" customHeight="1" x14ac:dyDescent="0.25">
      <c r="A37" s="19" t="s">
        <v>22</v>
      </c>
      <c r="B37" s="21">
        <f>+B34-B35-B36</f>
        <v>1423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1225</v>
      </c>
      <c r="C38" s="22"/>
      <c r="D38" s="3"/>
      <c r="E38" s="15">
        <v>10</v>
      </c>
      <c r="F38" s="16">
        <v>7</v>
      </c>
      <c r="G38" s="17">
        <f>+E38*F38</f>
        <v>70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198</v>
      </c>
      <c r="C40" s="145" t="s">
        <v>306</v>
      </c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1225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45074</v>
      </c>
      <c r="B4" s="1"/>
      <c r="C4" s="1" t="s">
        <v>14</v>
      </c>
      <c r="D4" s="34">
        <v>1120</v>
      </c>
      <c r="E4" s="82" t="s">
        <v>119</v>
      </c>
      <c r="F4" s="37">
        <f>SUM(G4:T4)</f>
        <v>10</v>
      </c>
      <c r="G4" s="37"/>
      <c r="H4" s="37"/>
      <c r="I4" s="37"/>
      <c r="J4" s="37"/>
      <c r="K4" s="37"/>
      <c r="L4" s="37"/>
      <c r="M4" s="37"/>
      <c r="N4" s="37"/>
      <c r="O4" s="37"/>
      <c r="P4" s="37">
        <v>10</v>
      </c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f>5316-2463</f>
        <v>2853</v>
      </c>
      <c r="E5" s="82" t="s">
        <v>12</v>
      </c>
      <c r="F5" s="37">
        <f t="shared" ref="F5:F31" si="0">SUM(G5:T5)</f>
        <v>135</v>
      </c>
      <c r="G5" s="37"/>
      <c r="H5" s="37"/>
      <c r="I5" s="37"/>
      <c r="J5" s="37"/>
      <c r="K5" s="37"/>
      <c r="L5" s="37">
        <f>90+45</f>
        <v>135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294</v>
      </c>
      <c r="F6" s="37">
        <f t="shared" si="0"/>
        <v>370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>
        <v>370</v>
      </c>
    </row>
    <row r="7" spans="1:20" ht="15.75" x14ac:dyDescent="0.25">
      <c r="A7" s="2"/>
      <c r="B7" s="1"/>
      <c r="C7" s="1" t="s">
        <v>17</v>
      </c>
      <c r="D7" s="34">
        <v>82</v>
      </c>
      <c r="E7" s="82" t="s">
        <v>59</v>
      </c>
      <c r="F7" s="37">
        <f t="shared" si="0"/>
        <v>100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100</v>
      </c>
      <c r="S7" s="40"/>
      <c r="T7" s="84"/>
    </row>
    <row r="8" spans="1:20" ht="15.75" x14ac:dyDescent="0.25">
      <c r="A8" s="2"/>
      <c r="B8" s="1"/>
      <c r="C8" s="1" t="s">
        <v>18</v>
      </c>
      <c r="D8" s="34">
        <v>2463</v>
      </c>
      <c r="E8" s="82" t="s">
        <v>299</v>
      </c>
      <c r="F8" s="37">
        <f t="shared" si="0"/>
        <v>10</v>
      </c>
      <c r="G8" s="37"/>
      <c r="H8" s="37"/>
      <c r="I8" s="37"/>
      <c r="J8" s="37"/>
      <c r="K8" s="37"/>
      <c r="L8" s="37"/>
      <c r="M8" s="38"/>
      <c r="N8" s="38"/>
      <c r="O8" s="38"/>
      <c r="P8" s="38">
        <v>10</v>
      </c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-4</v>
      </c>
      <c r="E9" s="82" t="s">
        <v>300</v>
      </c>
      <c r="F9" s="37">
        <f t="shared" si="0"/>
        <v>50</v>
      </c>
      <c r="G9" s="37"/>
      <c r="H9" s="37">
        <v>50</v>
      </c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302</v>
      </c>
      <c r="F10" s="37">
        <f t="shared" si="0"/>
        <v>16</v>
      </c>
      <c r="G10" s="37"/>
      <c r="H10" s="37"/>
      <c r="I10" s="37"/>
      <c r="J10" s="37"/>
      <c r="K10" s="37"/>
      <c r="L10" s="37"/>
      <c r="M10" s="38"/>
      <c r="N10" s="38">
        <v>16</v>
      </c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301</v>
      </c>
      <c r="F11" s="37">
        <f t="shared" si="0"/>
        <v>60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>
        <v>60</v>
      </c>
      <c r="T11" s="84"/>
    </row>
    <row r="12" spans="1:20" ht="15.75" x14ac:dyDescent="0.25">
      <c r="A12" s="2"/>
      <c r="B12" s="1"/>
      <c r="C12" s="1"/>
      <c r="D12" s="34"/>
      <c r="E12" s="82" t="s">
        <v>119</v>
      </c>
      <c r="F12" s="37">
        <f t="shared" si="0"/>
        <v>5</v>
      </c>
      <c r="G12" s="37"/>
      <c r="H12" s="37"/>
      <c r="I12" s="37"/>
      <c r="J12" s="37"/>
      <c r="K12" s="37"/>
      <c r="L12" s="37"/>
      <c r="M12" s="38"/>
      <c r="N12" s="38"/>
      <c r="O12" s="38"/>
      <c r="P12" s="38">
        <v>5</v>
      </c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303</v>
      </c>
      <c r="F13" s="37">
        <f t="shared" si="0"/>
        <v>40</v>
      </c>
      <c r="G13" s="37"/>
      <c r="H13" s="37"/>
      <c r="I13" s="37"/>
      <c r="J13" s="37"/>
      <c r="K13" s="37"/>
      <c r="L13" s="37"/>
      <c r="M13" s="38"/>
      <c r="N13" s="38">
        <v>40</v>
      </c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304</v>
      </c>
      <c r="F14" s="37">
        <f t="shared" si="0"/>
        <v>103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>
        <v>103</v>
      </c>
      <c r="T14" s="84"/>
    </row>
    <row r="15" spans="1:20" ht="15.75" x14ac:dyDescent="0.25">
      <c r="A15" s="2"/>
      <c r="B15" s="1"/>
      <c r="C15" s="1"/>
      <c r="D15" s="34"/>
      <c r="E15" s="82" t="s">
        <v>112</v>
      </c>
      <c r="F15" s="37">
        <f t="shared" si="0"/>
        <v>40</v>
      </c>
      <c r="G15" s="37"/>
      <c r="H15" s="37"/>
      <c r="I15" s="37"/>
      <c r="J15" s="37"/>
      <c r="K15" s="37"/>
      <c r="L15" s="37"/>
      <c r="M15" s="38"/>
      <c r="N15" s="38">
        <v>40</v>
      </c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305</v>
      </c>
      <c r="F16" s="37">
        <f t="shared" si="0"/>
        <v>15</v>
      </c>
      <c r="G16" s="37"/>
      <c r="H16" s="37"/>
      <c r="I16" s="37"/>
      <c r="J16" s="37"/>
      <c r="K16" s="37"/>
      <c r="L16" s="37"/>
      <c r="M16" s="38"/>
      <c r="N16" s="38"/>
      <c r="O16" s="38"/>
      <c r="P16" s="38">
        <v>15</v>
      </c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118</v>
      </c>
      <c r="F17" s="37">
        <f t="shared" si="0"/>
        <v>1840</v>
      </c>
      <c r="G17" s="37">
        <f>150+150+50+50+160+100+200+50+170+120+50+100+170+170+150</f>
        <v>1840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6514</v>
      </c>
      <c r="E31" s="87"/>
      <c r="F31" s="37">
        <f t="shared" si="0"/>
        <v>2794</v>
      </c>
      <c r="G31" s="88">
        <f>SUM(G4:G30)</f>
        <v>1840</v>
      </c>
      <c r="H31" s="88">
        <f t="shared" ref="H31:T31" si="1">SUM(H4:H30)</f>
        <v>50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135</v>
      </c>
      <c r="M31" s="88">
        <f t="shared" si="1"/>
        <v>0</v>
      </c>
      <c r="N31" s="88">
        <f t="shared" si="1"/>
        <v>96</v>
      </c>
      <c r="O31" s="88">
        <f t="shared" si="1"/>
        <v>0</v>
      </c>
      <c r="P31" s="88">
        <f t="shared" si="1"/>
        <v>40</v>
      </c>
      <c r="Q31" s="88">
        <f t="shared" si="1"/>
        <v>0</v>
      </c>
      <c r="R31" s="88">
        <f t="shared" si="1"/>
        <v>100</v>
      </c>
      <c r="S31" s="88">
        <f t="shared" si="1"/>
        <v>163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6514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2463</v>
      </c>
      <c r="C35" s="154"/>
      <c r="E35" s="15">
        <v>100</v>
      </c>
      <c r="F35" s="16">
        <v>10</v>
      </c>
      <c r="G35" s="17">
        <f t="shared" ref="G35:G37" si="2">+E35*F35</f>
        <v>1000</v>
      </c>
    </row>
    <row r="36" spans="1:7" ht="46.5" customHeight="1" x14ac:dyDescent="0.25">
      <c r="A36" s="19" t="s">
        <v>21</v>
      </c>
      <c r="B36" s="153">
        <f>F31</f>
        <v>2794</v>
      </c>
      <c r="C36" s="154"/>
      <c r="E36" s="15">
        <v>50</v>
      </c>
      <c r="F36" s="16">
        <v>3</v>
      </c>
      <c r="G36" s="17">
        <f t="shared" si="2"/>
        <v>150</v>
      </c>
    </row>
    <row r="37" spans="1:7" ht="51.75" customHeight="1" x14ac:dyDescent="0.25">
      <c r="A37" s="19" t="s">
        <v>22</v>
      </c>
      <c r="B37" s="21">
        <f>+B34-B35-B36</f>
        <v>1257</v>
      </c>
      <c r="C37" s="22"/>
      <c r="E37" s="15">
        <v>20</v>
      </c>
      <c r="F37" s="16">
        <v>2</v>
      </c>
      <c r="G37" s="17">
        <f t="shared" si="2"/>
        <v>40</v>
      </c>
    </row>
    <row r="38" spans="1:7" ht="46.5" customHeight="1" x14ac:dyDescent="0.25">
      <c r="A38" s="19" t="s">
        <v>23</v>
      </c>
      <c r="B38" s="21">
        <f>G41</f>
        <v>1275</v>
      </c>
      <c r="C38" s="22"/>
      <c r="D38" s="3"/>
      <c r="E38" s="15">
        <v>10</v>
      </c>
      <c r="F38" s="16">
        <v>6</v>
      </c>
      <c r="G38" s="17">
        <f>+E38*F38</f>
        <v>60</v>
      </c>
    </row>
    <row r="39" spans="1:7" ht="34.5" customHeight="1" x14ac:dyDescent="0.25">
      <c r="A39" s="19" t="s">
        <v>24</v>
      </c>
      <c r="B39" s="21">
        <f>IF(B37&lt;B38,B38-B37,0)</f>
        <v>18</v>
      </c>
      <c r="C39" s="22"/>
      <c r="E39" s="15">
        <v>5</v>
      </c>
      <c r="F39" s="16">
        <v>5</v>
      </c>
      <c r="G39" s="17">
        <f>+E39*F39</f>
        <v>25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1275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topLeftCell="A32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2"/>
      <c r="B4" s="1"/>
      <c r="C4" s="1" t="s">
        <v>14</v>
      </c>
      <c r="D4" s="34"/>
      <c r="E4" s="82"/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/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/>
      <c r="E7" s="82"/>
      <c r="F7" s="37">
        <f t="shared" si="0"/>
        <v>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/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/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0</v>
      </c>
      <c r="E31" s="87"/>
      <c r="F31" s="37">
        <f t="shared" si="0"/>
        <v>0</v>
      </c>
      <c r="G31" s="88">
        <f>SUM(G4:G30)</f>
        <v>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0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0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0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0</v>
      </c>
    </row>
    <row r="42" spans="1:7" ht="15.75" thickTop="1" x14ac:dyDescent="0.25"/>
  </sheetData>
  <mergeCells count="6">
    <mergeCell ref="E41:F41"/>
    <mergeCell ref="E2:L2"/>
    <mergeCell ref="A31:C31"/>
    <mergeCell ref="B34:C34"/>
    <mergeCell ref="B35:C35"/>
    <mergeCell ref="B36:C36"/>
  </mergeCells>
  <pageMargins left="0.7" right="0.7" top="0.75" bottom="0.75" header="0.3" footer="0.3"/>
  <pageSetup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6.855468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710937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45075</v>
      </c>
      <c r="B4" s="1"/>
      <c r="C4" s="1" t="s">
        <v>14</v>
      </c>
      <c r="D4" s="34">
        <f>301+719</f>
        <v>1020</v>
      </c>
      <c r="E4" s="82" t="s">
        <v>309</v>
      </c>
      <c r="F4" s="37">
        <f>SUM(G4:T4)</f>
        <v>35</v>
      </c>
      <c r="G4" s="37"/>
      <c r="H4" s="37"/>
      <c r="I4" s="37"/>
      <c r="J4" s="37"/>
      <c r="K4" s="37"/>
      <c r="L4" s="37"/>
      <c r="M4" s="37"/>
      <c r="N4" s="37"/>
      <c r="O4" s="37"/>
      <c r="P4" s="37">
        <f>25+10</f>
        <v>35</v>
      </c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f>1588+2060</f>
        <v>3648</v>
      </c>
      <c r="E5" s="82" t="s">
        <v>310</v>
      </c>
      <c r="F5" s="37">
        <f t="shared" ref="F5:F31" si="0">SUM(G5:T5)</f>
        <v>55</v>
      </c>
      <c r="G5" s="37"/>
      <c r="H5" s="37">
        <v>55</v>
      </c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106</v>
      </c>
      <c r="F6" s="37">
        <f t="shared" si="0"/>
        <v>160</v>
      </c>
      <c r="G6" s="37"/>
      <c r="H6" s="37"/>
      <c r="I6" s="37"/>
      <c r="J6" s="37"/>
      <c r="K6" s="37"/>
      <c r="L6" s="37">
        <v>160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f>130+148</f>
        <v>278</v>
      </c>
      <c r="E7" s="82" t="s">
        <v>59</v>
      </c>
      <c r="F7" s="37">
        <f t="shared" si="0"/>
        <v>100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>
        <v>100</v>
      </c>
      <c r="S7" s="40"/>
      <c r="T7" s="84"/>
    </row>
    <row r="8" spans="1:20" ht="15.75" x14ac:dyDescent="0.25">
      <c r="A8" s="2"/>
      <c r="B8" s="1"/>
      <c r="C8" s="1" t="s">
        <v>18</v>
      </c>
      <c r="D8" s="34">
        <v>610</v>
      </c>
      <c r="E8" s="82" t="s">
        <v>119</v>
      </c>
      <c r="F8" s="37">
        <f t="shared" si="0"/>
        <v>10</v>
      </c>
      <c r="G8" s="37"/>
      <c r="H8" s="37"/>
      <c r="I8" s="37"/>
      <c r="J8" s="37"/>
      <c r="K8" s="37"/>
      <c r="L8" s="37"/>
      <c r="M8" s="38"/>
      <c r="N8" s="38"/>
      <c r="O8" s="38"/>
      <c r="P8" s="38">
        <v>10</v>
      </c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-1</v>
      </c>
      <c r="E9" s="82" t="s">
        <v>108</v>
      </c>
      <c r="F9" s="37">
        <f t="shared" si="0"/>
        <v>180</v>
      </c>
      <c r="G9" s="37"/>
      <c r="H9" s="37"/>
      <c r="I9" s="37"/>
      <c r="J9" s="37"/>
      <c r="K9" s="37"/>
      <c r="L9" s="37">
        <f>90+90</f>
        <v>180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>
        <v>0</v>
      </c>
      <c r="E10" s="82" t="s">
        <v>311</v>
      </c>
      <c r="F10" s="37">
        <f t="shared" si="0"/>
        <v>10</v>
      </c>
      <c r="G10" s="37"/>
      <c r="H10" s="37"/>
      <c r="I10" s="37"/>
      <c r="J10" s="37"/>
      <c r="K10" s="37"/>
      <c r="L10" s="37"/>
      <c r="M10" s="38">
        <v>10</v>
      </c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312</v>
      </c>
      <c r="F11" s="37">
        <f t="shared" si="0"/>
        <v>30</v>
      </c>
      <c r="G11" s="37"/>
      <c r="H11" s="37"/>
      <c r="I11" s="37"/>
      <c r="J11" s="37"/>
      <c r="K11" s="37"/>
      <c r="L11" s="37"/>
      <c r="M11" s="38">
        <v>30</v>
      </c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 t="s">
        <v>313</v>
      </c>
      <c r="F12" s="37">
        <f t="shared" si="0"/>
        <v>13</v>
      </c>
      <c r="G12" s="37"/>
      <c r="H12" s="37"/>
      <c r="I12" s="37"/>
      <c r="J12" s="37"/>
      <c r="K12" s="37"/>
      <c r="L12" s="37"/>
      <c r="M12" s="38"/>
      <c r="N12" s="38"/>
      <c r="O12" s="38"/>
      <c r="P12" s="38">
        <f>3+10</f>
        <v>13</v>
      </c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294</v>
      </c>
      <c r="F13" s="37">
        <f t="shared" si="0"/>
        <v>370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>
        <v>370</v>
      </c>
    </row>
    <row r="14" spans="1:20" ht="15.75" x14ac:dyDescent="0.25">
      <c r="A14" s="2"/>
      <c r="B14" s="1"/>
      <c r="C14" s="1"/>
      <c r="D14" s="34"/>
      <c r="E14" s="82" t="s">
        <v>154</v>
      </c>
      <c r="F14" s="37">
        <f t="shared" si="0"/>
        <v>170</v>
      </c>
      <c r="G14" s="37">
        <v>170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63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45</v>
      </c>
      <c r="F16" s="37">
        <f t="shared" si="0"/>
        <v>150</v>
      </c>
      <c r="G16" s="37">
        <v>150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180</v>
      </c>
      <c r="F17" s="37">
        <f t="shared" si="0"/>
        <v>150</v>
      </c>
      <c r="G17" s="37">
        <v>150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314</v>
      </c>
      <c r="F18" s="37">
        <f t="shared" si="0"/>
        <v>50</v>
      </c>
      <c r="G18" s="37">
        <v>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204</v>
      </c>
      <c r="F19" s="37">
        <f t="shared" si="0"/>
        <v>160</v>
      </c>
      <c r="G19" s="37">
        <v>160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 t="s">
        <v>94</v>
      </c>
      <c r="F20" s="37">
        <f t="shared" si="0"/>
        <v>100</v>
      </c>
      <c r="G20" s="37">
        <v>100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315</v>
      </c>
      <c r="F21" s="37">
        <f t="shared" si="0"/>
        <v>200</v>
      </c>
      <c r="G21" s="37">
        <v>200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229</v>
      </c>
      <c r="F22" s="37">
        <f t="shared" si="0"/>
        <v>50</v>
      </c>
      <c r="G22" s="37">
        <v>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 t="s">
        <v>296</v>
      </c>
      <c r="F23" s="37">
        <f t="shared" si="0"/>
        <v>50</v>
      </c>
      <c r="G23" s="37">
        <v>50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 t="s">
        <v>49</v>
      </c>
      <c r="F24" s="37">
        <f t="shared" si="0"/>
        <v>170</v>
      </c>
      <c r="G24" s="37">
        <v>170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 t="s">
        <v>150</v>
      </c>
      <c r="F25" s="37">
        <f t="shared" si="0"/>
        <v>200</v>
      </c>
      <c r="G25" s="37">
        <v>200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 t="s">
        <v>52</v>
      </c>
      <c r="F26" s="37">
        <f t="shared" si="0"/>
        <v>170</v>
      </c>
      <c r="G26" s="37">
        <v>170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 t="s">
        <v>264</v>
      </c>
      <c r="F27" s="37">
        <f t="shared" si="0"/>
        <v>150</v>
      </c>
      <c r="G27" s="49">
        <v>150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 t="s">
        <v>77</v>
      </c>
      <c r="F28" s="37">
        <f t="shared" si="0"/>
        <v>150</v>
      </c>
      <c r="G28" s="49">
        <v>150</v>
      </c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47.25" x14ac:dyDescent="0.25">
      <c r="A29" s="46"/>
      <c r="B29" s="46"/>
      <c r="C29" s="47"/>
      <c r="D29" s="48"/>
      <c r="E29" s="146" t="s">
        <v>316</v>
      </c>
      <c r="F29" s="37">
        <f t="shared" si="0"/>
        <v>417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>
        <v>417</v>
      </c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5555</v>
      </c>
      <c r="E31" s="87"/>
      <c r="F31" s="37">
        <f t="shared" si="0"/>
        <v>3450</v>
      </c>
      <c r="G31" s="88">
        <f>SUM(G4:G30)</f>
        <v>2070</v>
      </c>
      <c r="H31" s="88">
        <f t="shared" ref="H31:T31" si="1">SUM(H4:H30)</f>
        <v>55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340</v>
      </c>
      <c r="M31" s="88">
        <f t="shared" si="1"/>
        <v>40</v>
      </c>
      <c r="N31" s="88">
        <f t="shared" si="1"/>
        <v>0</v>
      </c>
      <c r="O31" s="88">
        <f t="shared" si="1"/>
        <v>0</v>
      </c>
      <c r="P31" s="88">
        <f t="shared" si="1"/>
        <v>58</v>
      </c>
      <c r="Q31" s="88">
        <f t="shared" si="1"/>
        <v>417</v>
      </c>
      <c r="R31" s="88">
        <f t="shared" si="1"/>
        <v>100</v>
      </c>
      <c r="S31" s="88">
        <f t="shared" si="1"/>
        <v>0</v>
      </c>
      <c r="T31" s="88">
        <f t="shared" si="1"/>
        <v>370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5555</v>
      </c>
      <c r="C34" s="152"/>
      <c r="E34" s="15">
        <v>200</v>
      </c>
      <c r="F34" s="16">
        <v>7</v>
      </c>
      <c r="G34" s="17">
        <f>+E34*F34</f>
        <v>1400</v>
      </c>
    </row>
    <row r="35" spans="1:7" ht="46.5" customHeight="1" x14ac:dyDescent="0.25">
      <c r="A35" s="19" t="s">
        <v>20</v>
      </c>
      <c r="B35" s="153">
        <f>D8</f>
        <v>610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3450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1495</v>
      </c>
      <c r="C37" s="22"/>
      <c r="E37" s="15">
        <v>20</v>
      </c>
      <c r="F37" s="16">
        <v>2</v>
      </c>
      <c r="G37" s="17">
        <f t="shared" si="2"/>
        <v>40</v>
      </c>
    </row>
    <row r="38" spans="1:7" ht="46.5" customHeight="1" x14ac:dyDescent="0.25">
      <c r="A38" s="19" t="s">
        <v>23</v>
      </c>
      <c r="B38" s="21">
        <f>G41</f>
        <v>1495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1495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0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" zoomScale="71" zoomScaleNormal="71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7" max="17" width="11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45076</v>
      </c>
      <c r="B4" s="1"/>
      <c r="C4" s="1" t="s">
        <v>14</v>
      </c>
      <c r="D4" s="34">
        <f>872+397</f>
        <v>1269</v>
      </c>
      <c r="E4" s="82" t="s">
        <v>317</v>
      </c>
      <c r="F4" s="37">
        <f>SUM(G4:T4)</f>
        <v>60</v>
      </c>
      <c r="G4" s="37"/>
      <c r="H4" s="37">
        <v>60</v>
      </c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f>2731+2684</f>
        <v>5415</v>
      </c>
      <c r="E5" s="82" t="s">
        <v>59</v>
      </c>
      <c r="F5" s="37">
        <f t="shared" ref="F5:F31" si="0">SUM(G5:T5)</f>
        <v>200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>
        <v>200</v>
      </c>
      <c r="S5" s="40"/>
      <c r="T5" s="84"/>
    </row>
    <row r="6" spans="1:20" ht="15.75" x14ac:dyDescent="0.25">
      <c r="A6" s="2"/>
      <c r="B6" s="1"/>
      <c r="C6" s="1" t="s">
        <v>16</v>
      </c>
      <c r="D6" s="34">
        <v>0</v>
      </c>
      <c r="E6" s="82" t="s">
        <v>12</v>
      </c>
      <c r="F6" s="37">
        <f t="shared" si="0"/>
        <v>180</v>
      </c>
      <c r="G6" s="37"/>
      <c r="H6" s="37"/>
      <c r="I6" s="37"/>
      <c r="J6" s="37"/>
      <c r="K6" s="37"/>
      <c r="L6" s="37">
        <f>90+90</f>
        <v>180</v>
      </c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f>575+105</f>
        <v>680</v>
      </c>
      <c r="E7" s="82" t="s">
        <v>318</v>
      </c>
      <c r="F7" s="37">
        <f t="shared" si="0"/>
        <v>40</v>
      </c>
      <c r="G7" s="37"/>
      <c r="H7" s="37"/>
      <c r="I7" s="37"/>
      <c r="J7" s="37"/>
      <c r="K7" s="37"/>
      <c r="L7" s="37"/>
      <c r="M7" s="38">
        <v>40</v>
      </c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>
        <v>1853</v>
      </c>
      <c r="E8" s="82" t="s">
        <v>319</v>
      </c>
      <c r="F8" s="37">
        <f t="shared" si="0"/>
        <v>58.5</v>
      </c>
      <c r="G8" s="37"/>
      <c r="H8" s="37"/>
      <c r="I8" s="37"/>
      <c r="J8" s="37"/>
      <c r="K8" s="37"/>
      <c r="L8" s="37"/>
      <c r="M8" s="38"/>
      <c r="N8" s="38">
        <f>45+13.5</f>
        <v>58.5</v>
      </c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>
        <v>-1</v>
      </c>
      <c r="E9" s="82" t="s">
        <v>320</v>
      </c>
      <c r="F9" s="37">
        <f t="shared" si="0"/>
        <v>555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>
        <v>555</v>
      </c>
    </row>
    <row r="10" spans="1:20" ht="15.75" x14ac:dyDescent="0.25">
      <c r="A10" s="2"/>
      <c r="B10" s="1"/>
      <c r="C10" s="1" t="s">
        <v>203</v>
      </c>
      <c r="D10" s="34"/>
      <c r="E10" s="82" t="s">
        <v>321</v>
      </c>
      <c r="F10" s="37">
        <f t="shared" si="0"/>
        <v>20</v>
      </c>
      <c r="G10" s="37"/>
      <c r="H10" s="37"/>
      <c r="I10" s="37"/>
      <c r="J10" s="37"/>
      <c r="K10" s="37"/>
      <c r="L10" s="37"/>
      <c r="M10" s="38"/>
      <c r="N10" s="38">
        <v>20</v>
      </c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 t="s">
        <v>194</v>
      </c>
      <c r="F11" s="37">
        <f t="shared" si="0"/>
        <v>150</v>
      </c>
      <c r="G11" s="37">
        <v>150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 t="s">
        <v>314</v>
      </c>
      <c r="F12" s="37">
        <f t="shared" si="0"/>
        <v>40</v>
      </c>
      <c r="G12" s="37">
        <v>40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 t="s">
        <v>147</v>
      </c>
      <c r="F13" s="37">
        <f t="shared" si="0"/>
        <v>150</v>
      </c>
      <c r="G13" s="37">
        <v>150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 t="s">
        <v>72</v>
      </c>
      <c r="F14" s="37">
        <f t="shared" si="0"/>
        <v>40</v>
      </c>
      <c r="G14" s="37">
        <v>40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 t="s">
        <v>93</v>
      </c>
      <c r="F15" s="37">
        <f t="shared" si="0"/>
        <v>160</v>
      </c>
      <c r="G15" s="37">
        <v>160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 t="s">
        <v>45</v>
      </c>
      <c r="F16" s="37">
        <f t="shared" si="0"/>
        <v>150</v>
      </c>
      <c r="G16" s="37">
        <v>150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 t="s">
        <v>154</v>
      </c>
      <c r="F17" s="37">
        <f t="shared" si="0"/>
        <v>170</v>
      </c>
      <c r="G17" s="37">
        <v>170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 t="s">
        <v>322</v>
      </c>
      <c r="F18" s="37">
        <f t="shared" si="0"/>
        <v>50</v>
      </c>
      <c r="G18" s="37">
        <v>50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 t="s">
        <v>95</v>
      </c>
      <c r="F19" s="37">
        <f t="shared" si="0"/>
        <v>200</v>
      </c>
      <c r="G19" s="37">
        <v>200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 t="s">
        <v>49</v>
      </c>
      <c r="F20" s="37">
        <f t="shared" si="0"/>
        <v>170</v>
      </c>
      <c r="G20" s="37">
        <v>170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 t="s">
        <v>323</v>
      </c>
      <c r="F21" s="37">
        <f t="shared" si="0"/>
        <v>50</v>
      </c>
      <c r="G21" s="37">
        <v>50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 t="s">
        <v>324</v>
      </c>
      <c r="F22" s="37">
        <f t="shared" si="0"/>
        <v>30</v>
      </c>
      <c r="G22" s="37">
        <v>30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 t="s">
        <v>150</v>
      </c>
      <c r="F23" s="37">
        <f t="shared" si="0"/>
        <v>100</v>
      </c>
      <c r="G23" s="37">
        <v>100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 t="s">
        <v>77</v>
      </c>
      <c r="F24" s="37">
        <f t="shared" si="0"/>
        <v>150</v>
      </c>
      <c r="G24" s="37">
        <v>150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 t="s">
        <v>67</v>
      </c>
      <c r="F25" s="37">
        <f t="shared" si="0"/>
        <v>150</v>
      </c>
      <c r="G25" s="37">
        <v>150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 t="s">
        <v>240</v>
      </c>
      <c r="F26" s="37">
        <f t="shared" si="0"/>
        <v>150</v>
      </c>
      <c r="G26" s="37">
        <v>150</v>
      </c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 t="s">
        <v>182</v>
      </c>
      <c r="F27" s="37">
        <f t="shared" si="0"/>
        <v>90</v>
      </c>
      <c r="G27" s="49">
        <v>90</v>
      </c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 t="s">
        <v>325</v>
      </c>
      <c r="F28" s="37">
        <f t="shared" si="0"/>
        <v>2334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>
        <v>2334</v>
      </c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9216</v>
      </c>
      <c r="E31" s="87"/>
      <c r="F31" s="37">
        <f t="shared" si="0"/>
        <v>5447.5</v>
      </c>
      <c r="G31" s="88">
        <f>SUM(G4:G30)</f>
        <v>2000</v>
      </c>
      <c r="H31" s="88">
        <f t="shared" ref="H31:T31" si="1">SUM(H4:H30)</f>
        <v>60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40</v>
      </c>
      <c r="N31" s="88">
        <f t="shared" si="1"/>
        <v>78.5</v>
      </c>
      <c r="O31" s="88">
        <f t="shared" si="1"/>
        <v>0</v>
      </c>
      <c r="P31" s="88">
        <f t="shared" si="1"/>
        <v>0</v>
      </c>
      <c r="Q31" s="88">
        <f t="shared" si="1"/>
        <v>2334</v>
      </c>
      <c r="R31" s="88">
        <f t="shared" si="1"/>
        <v>200</v>
      </c>
      <c r="S31" s="88">
        <f t="shared" si="1"/>
        <v>0</v>
      </c>
      <c r="T31" s="88">
        <f t="shared" si="1"/>
        <v>555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9216</v>
      </c>
      <c r="C34" s="152"/>
      <c r="E34" s="15">
        <v>200</v>
      </c>
      <c r="F34" s="16">
        <v>8</v>
      </c>
      <c r="G34" s="17">
        <f>+E34*F34</f>
        <v>1600</v>
      </c>
    </row>
    <row r="35" spans="1:7" ht="46.5" customHeight="1" x14ac:dyDescent="0.25">
      <c r="A35" s="19" t="s">
        <v>20</v>
      </c>
      <c r="B35" s="153">
        <f>D8</f>
        <v>1853</v>
      </c>
      <c r="C35" s="154"/>
      <c r="E35" s="15">
        <v>100</v>
      </c>
      <c r="F35" s="16">
        <v>3</v>
      </c>
      <c r="G35" s="17">
        <f t="shared" ref="G35:G37" si="2">+E35*F35</f>
        <v>300</v>
      </c>
    </row>
    <row r="36" spans="1:7" ht="46.5" customHeight="1" x14ac:dyDescent="0.25">
      <c r="A36" s="19" t="s">
        <v>21</v>
      </c>
      <c r="B36" s="153">
        <f>F31</f>
        <v>5447.5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1915.5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1905.5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10</v>
      </c>
      <c r="C40" s="22"/>
      <c r="E40" s="15">
        <v>1</v>
      </c>
      <c r="F40" s="16">
        <v>0.5</v>
      </c>
      <c r="G40" s="17">
        <f>+E40*F40</f>
        <v>0.5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1905.5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41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8"/>
  <sheetViews>
    <sheetView rightToLeft="1" tabSelected="1" topLeftCell="A2" zoomScale="60" zoomScaleNormal="6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3" width="20.85546875" customWidth="1"/>
    <col min="4" max="4" width="24.28515625" bestFit="1" customWidth="1"/>
    <col min="5" max="5" width="32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4.140625" bestFit="1" customWidth="1"/>
    <col min="12" max="12" width="11.7109375" customWidth="1"/>
    <col min="13" max="13" width="15.42578125" bestFit="1" customWidth="1"/>
    <col min="14" max="14" width="15.42578125" customWidth="1"/>
    <col min="15" max="15" width="14.42578125" bestFit="1" customWidth="1"/>
    <col min="16" max="16" width="14.140625" bestFit="1" customWidth="1"/>
    <col min="17" max="17" width="17.140625" customWidth="1"/>
    <col min="18" max="19" width="14" customWidth="1"/>
    <col min="20" max="20" width="11.5703125" bestFit="1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thickTop="1" thickBot="1" x14ac:dyDescent="0.3">
      <c r="A3" s="30" t="s">
        <v>4</v>
      </c>
      <c r="B3" s="31" t="s">
        <v>3</v>
      </c>
      <c r="C3" s="31" t="s">
        <v>1</v>
      </c>
      <c r="D3" s="89" t="s">
        <v>2</v>
      </c>
      <c r="E3" s="91" t="s">
        <v>1</v>
      </c>
      <c r="F3" s="92" t="s">
        <v>13</v>
      </c>
      <c r="G3" s="92" t="s">
        <v>5</v>
      </c>
      <c r="H3" s="92" t="s">
        <v>8</v>
      </c>
      <c r="I3" s="93" t="s">
        <v>9</v>
      </c>
      <c r="J3" s="93" t="s">
        <v>10</v>
      </c>
      <c r="K3" s="93" t="s">
        <v>11</v>
      </c>
      <c r="L3" s="93" t="s">
        <v>12</v>
      </c>
      <c r="M3" s="93" t="s">
        <v>31</v>
      </c>
      <c r="N3" s="93" t="s">
        <v>136</v>
      </c>
      <c r="O3" s="93" t="s">
        <v>32</v>
      </c>
      <c r="P3" s="93" t="s">
        <v>38</v>
      </c>
      <c r="Q3" s="93" t="s">
        <v>40</v>
      </c>
      <c r="R3" s="93" t="s">
        <v>75</v>
      </c>
      <c r="S3" s="93" t="s">
        <v>74</v>
      </c>
      <c r="T3" s="94" t="s">
        <v>76</v>
      </c>
    </row>
    <row r="4" spans="1:20" ht="15.75" thickTop="1" x14ac:dyDescent="0.25">
      <c r="A4" s="69"/>
      <c r="B4" s="29"/>
      <c r="C4" s="29" t="s">
        <v>14</v>
      </c>
      <c r="D4" s="90">
        <f>SUM('31-5:31'!D4)</f>
        <v>30961</v>
      </c>
      <c r="E4" s="69"/>
      <c r="F4" s="70">
        <f>SUM(G4:T4)</f>
        <v>2449</v>
      </c>
      <c r="G4" s="70">
        <f>SUM('31-5:31'!G4)</f>
        <v>0</v>
      </c>
      <c r="H4" s="70">
        <f>SUM('31-5:31'!H4)</f>
        <v>520</v>
      </c>
      <c r="I4" s="70">
        <f>SUM('31-5:31'!I4)</f>
        <v>510</v>
      </c>
      <c r="J4" s="70">
        <f>SUM('31-5:31'!J4)</f>
        <v>345</v>
      </c>
      <c r="K4" s="70">
        <f>SUM('31-5:31'!K4)</f>
        <v>0</v>
      </c>
      <c r="L4" s="70">
        <f>SUM('31-5:31'!L4)</f>
        <v>180</v>
      </c>
      <c r="M4" s="70">
        <f>SUM('31-5:31'!M4)</f>
        <v>20</v>
      </c>
      <c r="N4" s="70">
        <f>SUM('31-5:31'!N4)</f>
        <v>20</v>
      </c>
      <c r="O4" s="70">
        <f>SUM('31-5:31'!O4)</f>
        <v>64</v>
      </c>
      <c r="P4" s="70">
        <f>SUM('31-5:31'!P4)</f>
        <v>90</v>
      </c>
      <c r="Q4" s="70">
        <f>SUM('31-5:31'!Q4)</f>
        <v>0</v>
      </c>
      <c r="R4" s="70">
        <f>SUM('31-5:31'!R4)</f>
        <v>700</v>
      </c>
      <c r="S4" s="70">
        <f>SUM('31-5:31'!S4)</f>
        <v>0</v>
      </c>
      <c r="T4" s="95">
        <f>SUM('31-5:31'!T4)</f>
        <v>0</v>
      </c>
    </row>
    <row r="5" spans="1:20" x14ac:dyDescent="0.25">
      <c r="A5" s="2"/>
      <c r="B5" s="1"/>
      <c r="C5" s="1" t="s">
        <v>15</v>
      </c>
      <c r="D5" s="90">
        <f>SUM('31-5:31'!D5)</f>
        <v>72271</v>
      </c>
      <c r="E5" s="2"/>
      <c r="F5" s="70">
        <f t="shared" ref="F5:F31" si="0">SUM(G5:T5)</f>
        <v>2620</v>
      </c>
      <c r="G5" s="9">
        <f>SUM('31-5:31'!G5)</f>
        <v>0</v>
      </c>
      <c r="H5" s="9">
        <f>SUM('31-5:31'!H5)</f>
        <v>79</v>
      </c>
      <c r="I5" s="9">
        <f>SUM('31-5:31'!I5)</f>
        <v>0</v>
      </c>
      <c r="J5" s="9">
        <f>SUM('31-5:31'!J5)</f>
        <v>0</v>
      </c>
      <c r="K5" s="9">
        <f>SUM('31-5:31'!K5)</f>
        <v>0</v>
      </c>
      <c r="L5" s="9">
        <f>SUM('31-5:31'!L5)</f>
        <v>965</v>
      </c>
      <c r="M5" s="9">
        <f>SUM('31-5:31'!M5)</f>
        <v>40</v>
      </c>
      <c r="N5" s="70">
        <f>SUM('31-5:31'!N5)</f>
        <v>16</v>
      </c>
      <c r="O5" s="9">
        <f>SUM('31-5:31'!O5)</f>
        <v>0</v>
      </c>
      <c r="P5" s="9">
        <f>SUM('31-5:31'!P5)</f>
        <v>50</v>
      </c>
      <c r="Q5" s="34">
        <f>SUM('31-5:31'!Q5)</f>
        <v>0</v>
      </c>
      <c r="R5" s="34">
        <f>SUM('31-5:31'!R5)</f>
        <v>1200</v>
      </c>
      <c r="S5" s="34">
        <f>SUM('31-5:31'!S5)</f>
        <v>270</v>
      </c>
      <c r="T5" s="96">
        <f>SUM('31-5:31'!T5)</f>
        <v>0</v>
      </c>
    </row>
    <row r="6" spans="1:20" x14ac:dyDescent="0.25">
      <c r="A6" s="2"/>
      <c r="B6" s="1"/>
      <c r="C6" s="1" t="s">
        <v>16</v>
      </c>
      <c r="D6" s="90">
        <f>SUM('31-5:31'!D6)</f>
        <v>0</v>
      </c>
      <c r="E6" s="2"/>
      <c r="F6" s="70">
        <f t="shared" si="0"/>
        <v>2822</v>
      </c>
      <c r="G6" s="9">
        <f>SUM('31-5:31'!G6)</f>
        <v>0</v>
      </c>
      <c r="H6" s="9">
        <f>SUM('31-5:31'!H6)</f>
        <v>125</v>
      </c>
      <c r="I6" s="9">
        <f>SUM('31-5:31'!I6)</f>
        <v>0</v>
      </c>
      <c r="J6" s="9">
        <f>SUM('31-5:31'!J6)</f>
        <v>0</v>
      </c>
      <c r="K6" s="9">
        <f>SUM('31-5:31'!K6)</f>
        <v>0</v>
      </c>
      <c r="L6" s="9">
        <f>SUM('31-5:31'!L6)</f>
        <v>1520</v>
      </c>
      <c r="M6" s="9">
        <f>SUM('31-5:31'!M6)</f>
        <v>0</v>
      </c>
      <c r="N6" s="70">
        <f>SUM('31-5:31'!N6)</f>
        <v>55</v>
      </c>
      <c r="O6" s="9">
        <f>SUM('31-5:31'!O6)</f>
        <v>122</v>
      </c>
      <c r="P6" s="9">
        <f>SUM('31-5:31'!P6)</f>
        <v>60</v>
      </c>
      <c r="Q6" s="34">
        <f>SUM('31-5:31'!Q6)</f>
        <v>0</v>
      </c>
      <c r="R6" s="34">
        <f>SUM('31-5:31'!R6)</f>
        <v>200</v>
      </c>
      <c r="S6" s="34">
        <f>SUM('31-5:31'!S6)</f>
        <v>0</v>
      </c>
      <c r="T6" s="96">
        <f>SUM('31-5:31'!T6)</f>
        <v>740</v>
      </c>
    </row>
    <row r="7" spans="1:20" x14ac:dyDescent="0.25">
      <c r="A7" s="2"/>
      <c r="B7" s="1"/>
      <c r="C7" s="1" t="s">
        <v>17</v>
      </c>
      <c r="D7" s="90">
        <f>SUM('31-5:31'!D7)</f>
        <v>14190</v>
      </c>
      <c r="E7" s="2"/>
      <c r="F7" s="70">
        <f t="shared" si="0"/>
        <v>5521</v>
      </c>
      <c r="G7" s="9">
        <f>SUM('31-5:31'!G7)</f>
        <v>136</v>
      </c>
      <c r="H7" s="9">
        <f>SUM('31-5:31'!H7)</f>
        <v>15</v>
      </c>
      <c r="I7" s="9">
        <f>SUM('31-5:31'!I7)</f>
        <v>0</v>
      </c>
      <c r="J7" s="9">
        <f>SUM('31-5:31'!J7)</f>
        <v>0</v>
      </c>
      <c r="K7" s="9">
        <f>SUM('31-5:31'!K7)</f>
        <v>0</v>
      </c>
      <c r="L7" s="9">
        <f>SUM('31-5:31'!L7)</f>
        <v>740</v>
      </c>
      <c r="M7" s="9">
        <f>SUM('31-5:31'!M7)</f>
        <v>85</v>
      </c>
      <c r="N7" s="70">
        <f>SUM('31-5:31'!N7)</f>
        <v>50</v>
      </c>
      <c r="O7" s="9">
        <f>SUM('31-5:31'!O7)</f>
        <v>2530</v>
      </c>
      <c r="P7" s="9">
        <f>SUM('31-5:31'!P7)</f>
        <v>55</v>
      </c>
      <c r="Q7" s="34">
        <f>SUM('31-5:31'!Q7)</f>
        <v>0</v>
      </c>
      <c r="R7" s="34">
        <f>SUM('31-5:31'!R7)</f>
        <v>800</v>
      </c>
      <c r="S7" s="34">
        <f>SUM('31-5:31'!S7)</f>
        <v>0</v>
      </c>
      <c r="T7" s="96">
        <f>SUM('31-5:31'!T7)</f>
        <v>1110</v>
      </c>
    </row>
    <row r="8" spans="1:20" x14ac:dyDescent="0.25">
      <c r="A8" s="2"/>
      <c r="B8" s="1"/>
      <c r="C8" s="1" t="s">
        <v>18</v>
      </c>
      <c r="D8" s="90">
        <f>SUM('31-5:31'!D8)</f>
        <v>32146</v>
      </c>
      <c r="E8" s="2"/>
      <c r="F8" s="70">
        <f t="shared" si="0"/>
        <v>4520.5</v>
      </c>
      <c r="G8" s="9">
        <f>SUM('31-5:31'!G8)</f>
        <v>150</v>
      </c>
      <c r="H8" s="9">
        <f>SUM('31-5:31'!H8)</f>
        <v>85</v>
      </c>
      <c r="I8" s="9">
        <f>SUM('31-5:31'!I8)</f>
        <v>0</v>
      </c>
      <c r="J8" s="9">
        <f>SUM('31-5:31'!J8)</f>
        <v>0</v>
      </c>
      <c r="K8" s="9">
        <f>SUM('31-5:31'!K8)</f>
        <v>0</v>
      </c>
      <c r="L8" s="9">
        <f>SUM('31-5:31'!L8)</f>
        <v>180</v>
      </c>
      <c r="M8" s="9">
        <f>SUM('31-5:31'!M8)</f>
        <v>10</v>
      </c>
      <c r="N8" s="70">
        <f>SUM('31-5:31'!N8)</f>
        <v>478.5</v>
      </c>
      <c r="O8" s="9">
        <f>SUM('31-5:31'!O8)</f>
        <v>15</v>
      </c>
      <c r="P8" s="9">
        <f>SUM('31-5:31'!P8)</f>
        <v>123</v>
      </c>
      <c r="Q8" s="34">
        <f>SUM('31-5:31'!Q8)</f>
        <v>0</v>
      </c>
      <c r="R8" s="34">
        <f>SUM('31-5:31'!R8)</f>
        <v>0</v>
      </c>
      <c r="S8" s="34">
        <f>SUM('31-5:31'!S8)</f>
        <v>1074</v>
      </c>
      <c r="T8" s="96">
        <f>SUM('31-5:31'!T8)</f>
        <v>2405</v>
      </c>
    </row>
    <row r="9" spans="1:20" x14ac:dyDescent="0.25">
      <c r="A9" s="2"/>
      <c r="B9" s="1"/>
      <c r="C9" s="1" t="s">
        <v>30</v>
      </c>
      <c r="D9" s="90">
        <f>SUM('31-5:31'!D9)</f>
        <v>-88</v>
      </c>
      <c r="E9" s="2"/>
      <c r="F9" s="70">
        <f t="shared" si="0"/>
        <v>2789</v>
      </c>
      <c r="G9" s="9">
        <f>SUM('31-5:31'!G9)</f>
        <v>300</v>
      </c>
      <c r="H9" s="9">
        <f>SUM('31-5:31'!H9)</f>
        <v>70</v>
      </c>
      <c r="I9" s="9">
        <f>SUM('31-5:31'!I9)</f>
        <v>0</v>
      </c>
      <c r="J9" s="9">
        <f>SUM('31-5:31'!J9)</f>
        <v>0</v>
      </c>
      <c r="K9" s="9">
        <f>SUM('31-5:31'!K9)</f>
        <v>0</v>
      </c>
      <c r="L9" s="9">
        <f>SUM('31-5:31'!L9)</f>
        <v>495</v>
      </c>
      <c r="M9" s="9">
        <f>SUM('31-5:31'!M9)</f>
        <v>0</v>
      </c>
      <c r="N9" s="70">
        <f>SUM('31-5:31'!N9)</f>
        <v>167</v>
      </c>
      <c r="O9" s="9">
        <f>SUM('31-5:31'!O9)</f>
        <v>190</v>
      </c>
      <c r="P9" s="9">
        <f>SUM('31-5:31'!P9)</f>
        <v>40</v>
      </c>
      <c r="Q9" s="34">
        <f>SUM('31-5:31'!Q9)</f>
        <v>152</v>
      </c>
      <c r="R9" s="34">
        <f>SUM('31-5:31'!R9)</f>
        <v>0</v>
      </c>
      <c r="S9" s="34">
        <f>SUM('31-5:31'!S9)</f>
        <v>265</v>
      </c>
      <c r="T9" s="96">
        <f>SUM('31-5:31'!T9)</f>
        <v>1110</v>
      </c>
    </row>
    <row r="10" spans="1:20" x14ac:dyDescent="0.25">
      <c r="A10" s="2"/>
      <c r="B10" s="1"/>
      <c r="C10" s="1" t="s">
        <v>203</v>
      </c>
      <c r="D10" s="90">
        <f>SUM('31-5:31'!D10)</f>
        <v>-255</v>
      </c>
      <c r="E10" s="2"/>
      <c r="F10" s="70">
        <f t="shared" si="0"/>
        <v>2825</v>
      </c>
      <c r="G10" s="9">
        <f>SUM('31-5:31'!G10)</f>
        <v>810</v>
      </c>
      <c r="H10" s="9">
        <f>SUM('31-5:31'!H10)</f>
        <v>0</v>
      </c>
      <c r="I10" s="9">
        <f>SUM('31-5:31'!I10)</f>
        <v>0</v>
      </c>
      <c r="J10" s="9">
        <f>SUM('31-5:31'!J10)</f>
        <v>0</v>
      </c>
      <c r="K10" s="9">
        <f>SUM('31-5:31'!K10)</f>
        <v>0</v>
      </c>
      <c r="L10" s="9">
        <f>SUM('31-5:31'!L10)</f>
        <v>225</v>
      </c>
      <c r="M10" s="9">
        <f>SUM('31-5:31'!M10)</f>
        <v>45</v>
      </c>
      <c r="N10" s="70">
        <f>SUM('31-5:31'!N10)</f>
        <v>114</v>
      </c>
      <c r="O10" s="9">
        <f>SUM('31-5:31'!O10)</f>
        <v>11</v>
      </c>
      <c r="P10" s="9">
        <f>SUM('31-5:31'!P10)</f>
        <v>35</v>
      </c>
      <c r="Q10" s="34">
        <f>SUM('31-5:31'!Q10)</f>
        <v>0</v>
      </c>
      <c r="R10" s="34">
        <f>SUM('31-5:31'!R10)</f>
        <v>0</v>
      </c>
      <c r="S10" s="34">
        <f>SUM('31-5:31'!S10)</f>
        <v>105</v>
      </c>
      <c r="T10" s="96">
        <f>SUM('31-5:31'!T10)</f>
        <v>1480</v>
      </c>
    </row>
    <row r="11" spans="1:20" x14ac:dyDescent="0.25">
      <c r="A11" s="2"/>
      <c r="B11" s="1"/>
      <c r="C11" s="1"/>
      <c r="D11" s="90">
        <f>SUM('31-5:31'!D11)</f>
        <v>0</v>
      </c>
      <c r="E11" s="2"/>
      <c r="F11" s="70">
        <f t="shared" si="0"/>
        <v>6471</v>
      </c>
      <c r="G11" s="9">
        <f>SUM('31-5:31'!G11)</f>
        <v>640</v>
      </c>
      <c r="H11" s="9">
        <f>SUM('31-5:31'!H11)</f>
        <v>176</v>
      </c>
      <c r="I11" s="9">
        <f>SUM('31-5:31'!I11)</f>
        <v>510</v>
      </c>
      <c r="J11" s="9">
        <f>SUM('31-5:31'!J11)</f>
        <v>345</v>
      </c>
      <c r="K11" s="9">
        <f>SUM('31-5:31'!K11)</f>
        <v>0</v>
      </c>
      <c r="L11" s="9">
        <f>SUM('31-5:31'!L11)</f>
        <v>0</v>
      </c>
      <c r="M11" s="9">
        <f>SUM('31-5:31'!M11)</f>
        <v>50</v>
      </c>
      <c r="N11" s="70">
        <f>SUM('31-5:31'!N11)</f>
        <v>80</v>
      </c>
      <c r="O11" s="9">
        <f>SUM('31-5:31'!O11)</f>
        <v>40</v>
      </c>
      <c r="P11" s="9">
        <f>SUM('31-5:31'!P11)</f>
        <v>155</v>
      </c>
      <c r="Q11" s="34">
        <f>SUM('31-5:31'!Q11)</f>
        <v>3305</v>
      </c>
      <c r="R11" s="34">
        <f>SUM('31-5:31'!R11)</f>
        <v>0</v>
      </c>
      <c r="S11" s="34">
        <f>SUM('31-5:31'!S11)</f>
        <v>60</v>
      </c>
      <c r="T11" s="96">
        <f>SUM('31-5:31'!T11)</f>
        <v>1110</v>
      </c>
    </row>
    <row r="12" spans="1:20" x14ac:dyDescent="0.25">
      <c r="A12" s="2"/>
      <c r="B12" s="1"/>
      <c r="C12" s="1"/>
      <c r="D12" s="90">
        <f>SUM('31-5:31'!D12)</f>
        <v>0</v>
      </c>
      <c r="E12" s="2"/>
      <c r="F12" s="70">
        <f t="shared" si="0"/>
        <v>2545</v>
      </c>
      <c r="G12" s="9">
        <f>SUM('31-5:31'!G12)</f>
        <v>1190</v>
      </c>
      <c r="H12" s="9">
        <f>SUM('31-5:31'!H12)</f>
        <v>120</v>
      </c>
      <c r="I12" s="9">
        <f>SUM('31-5:31'!I12)</f>
        <v>510</v>
      </c>
      <c r="J12" s="9">
        <f>SUM('31-5:31'!J12)</f>
        <v>0</v>
      </c>
      <c r="K12" s="9">
        <f>SUM('31-5:31'!K12)</f>
        <v>0</v>
      </c>
      <c r="L12" s="9">
        <f>SUM('31-5:31'!L12)</f>
        <v>135</v>
      </c>
      <c r="M12" s="9">
        <f>SUM('31-5:31'!M12)</f>
        <v>0</v>
      </c>
      <c r="N12" s="70">
        <f>SUM('31-5:31'!N12)</f>
        <v>165</v>
      </c>
      <c r="O12" s="9">
        <f>SUM('31-5:31'!O12)</f>
        <v>22</v>
      </c>
      <c r="P12" s="9">
        <f>SUM('31-5:31'!P12)</f>
        <v>18</v>
      </c>
      <c r="Q12" s="34">
        <f>SUM('31-5:31'!Q12)</f>
        <v>385</v>
      </c>
      <c r="R12" s="34">
        <f>SUM('31-5:31'!R12)</f>
        <v>0</v>
      </c>
      <c r="S12" s="34">
        <f>SUM('31-5:31'!S12)</f>
        <v>0</v>
      </c>
      <c r="T12" s="96">
        <f>SUM('31-5:31'!T12)</f>
        <v>0</v>
      </c>
    </row>
    <row r="13" spans="1:20" x14ac:dyDescent="0.25">
      <c r="A13" s="2"/>
      <c r="B13" s="1"/>
      <c r="C13" s="1"/>
      <c r="D13" s="90">
        <f>SUM('31-5:31'!D13)</f>
        <v>0</v>
      </c>
      <c r="E13" s="2"/>
      <c r="F13" s="70">
        <f t="shared" si="0"/>
        <v>6423</v>
      </c>
      <c r="G13" s="9">
        <f>SUM('31-5:31'!G13)</f>
        <v>4810</v>
      </c>
      <c r="H13" s="9">
        <f>SUM('31-5:31'!H13)</f>
        <v>0</v>
      </c>
      <c r="I13" s="9">
        <f>SUM('31-5:31'!I13)</f>
        <v>0</v>
      </c>
      <c r="J13" s="9">
        <f>SUM('31-5:31'!J13)</f>
        <v>345</v>
      </c>
      <c r="K13" s="9">
        <f>SUM('31-5:31'!K13)</f>
        <v>0</v>
      </c>
      <c r="L13" s="9">
        <f>SUM('31-5:31'!L13)</f>
        <v>135</v>
      </c>
      <c r="M13" s="9">
        <f>SUM('31-5:31'!M13)</f>
        <v>0</v>
      </c>
      <c r="N13" s="70">
        <f>SUM('31-5:31'!N13)</f>
        <v>40</v>
      </c>
      <c r="O13" s="9">
        <f>SUM('31-5:31'!O13)</f>
        <v>28</v>
      </c>
      <c r="P13" s="9">
        <f>SUM('31-5:31'!P13)</f>
        <v>0</v>
      </c>
      <c r="Q13" s="34">
        <f>SUM('31-5:31'!Q13)</f>
        <v>325</v>
      </c>
      <c r="R13" s="34">
        <f>SUM('31-5:31'!R13)</f>
        <v>0</v>
      </c>
      <c r="S13" s="34">
        <f>SUM('31-5:31'!S13)</f>
        <v>0</v>
      </c>
      <c r="T13" s="96">
        <f>SUM('31-5:31'!T13)</f>
        <v>740</v>
      </c>
    </row>
    <row r="14" spans="1:20" x14ac:dyDescent="0.25">
      <c r="A14" s="2"/>
      <c r="B14" s="1"/>
      <c r="C14" s="1"/>
      <c r="D14" s="90">
        <f>SUM('31-5:31'!D14)</f>
        <v>0</v>
      </c>
      <c r="E14" s="2"/>
      <c r="F14" s="70">
        <f t="shared" si="0"/>
        <v>2929</v>
      </c>
      <c r="G14" s="9">
        <f>SUM('31-5:31'!G14)</f>
        <v>2340</v>
      </c>
      <c r="H14" s="9">
        <f>SUM('31-5:31'!H14)</f>
        <v>0</v>
      </c>
      <c r="I14" s="9">
        <f>SUM('31-5:31'!I14)</f>
        <v>0</v>
      </c>
      <c r="J14" s="9">
        <f>SUM('31-5:31'!J14)</f>
        <v>0</v>
      </c>
      <c r="K14" s="9">
        <f>SUM('31-5:31'!K14)</f>
        <v>225</v>
      </c>
      <c r="L14" s="9">
        <f>SUM('31-5:31'!L14)</f>
        <v>45</v>
      </c>
      <c r="M14" s="9">
        <f>SUM('31-5:31'!M14)</f>
        <v>40</v>
      </c>
      <c r="N14" s="70">
        <f>SUM('31-5:31'!N14)</f>
        <v>0</v>
      </c>
      <c r="O14" s="9">
        <f>SUM('31-5:31'!O14)</f>
        <v>25</v>
      </c>
      <c r="P14" s="9">
        <f>SUM('31-5:31'!P14)</f>
        <v>63</v>
      </c>
      <c r="Q14" s="34">
        <f>SUM('31-5:31'!Q14)</f>
        <v>88</v>
      </c>
      <c r="R14" s="34">
        <f>SUM('31-5:31'!R14)</f>
        <v>0</v>
      </c>
      <c r="S14" s="34">
        <f>SUM('31-5:31'!S14)</f>
        <v>103</v>
      </c>
      <c r="T14" s="96">
        <f>SUM('31-5:31'!T14)</f>
        <v>0</v>
      </c>
    </row>
    <row r="15" spans="1:20" x14ac:dyDescent="0.25">
      <c r="A15" s="2"/>
      <c r="B15" s="1"/>
      <c r="C15" s="1"/>
      <c r="D15" s="90">
        <f>SUM('31-5:31'!D15)</f>
        <v>0</v>
      </c>
      <c r="E15" s="2"/>
      <c r="F15" s="70">
        <f t="shared" si="0"/>
        <v>3256</v>
      </c>
      <c r="G15" s="9">
        <f>SUM('31-5:31'!G15)</f>
        <v>2530</v>
      </c>
      <c r="H15" s="9">
        <f>SUM('31-5:31'!H15)</f>
        <v>45</v>
      </c>
      <c r="I15" s="9">
        <f>SUM('31-5:31'!I15)</f>
        <v>0</v>
      </c>
      <c r="J15" s="9">
        <f>SUM('31-5:31'!J15)</f>
        <v>0</v>
      </c>
      <c r="K15" s="9">
        <f>SUM('31-5:31'!K15)</f>
        <v>0</v>
      </c>
      <c r="L15" s="9">
        <f>SUM('31-5:31'!L15)</f>
        <v>0</v>
      </c>
      <c r="M15" s="9">
        <f>SUM('31-5:31'!M15)</f>
        <v>0</v>
      </c>
      <c r="N15" s="70">
        <f>SUM('31-5:31'!N15)</f>
        <v>40</v>
      </c>
      <c r="O15" s="9">
        <f>SUM('31-5:31'!O15)</f>
        <v>10</v>
      </c>
      <c r="P15" s="9">
        <f>SUM('31-5:31'!P15)</f>
        <v>5</v>
      </c>
      <c r="Q15" s="34">
        <f>SUM('31-5:31'!Q15)</f>
        <v>626</v>
      </c>
      <c r="R15" s="34">
        <f>SUM('31-5:31'!R15)</f>
        <v>0</v>
      </c>
      <c r="S15" s="34">
        <f>SUM('31-5:31'!S15)</f>
        <v>0</v>
      </c>
      <c r="T15" s="96">
        <f>SUM('31-5:31'!T15)</f>
        <v>0</v>
      </c>
    </row>
    <row r="16" spans="1:20" x14ac:dyDescent="0.25">
      <c r="A16" s="2"/>
      <c r="B16" s="1"/>
      <c r="C16" s="1"/>
      <c r="D16" s="90">
        <f>SUM('31-5:31'!D16)</f>
        <v>0</v>
      </c>
      <c r="E16" s="2"/>
      <c r="F16" s="70">
        <f t="shared" si="0"/>
        <v>3165</v>
      </c>
      <c r="G16" s="9">
        <f>SUM('31-5:31'!G16)</f>
        <v>2470</v>
      </c>
      <c r="H16" s="9">
        <f>SUM('31-5:31'!H16)</f>
        <v>40</v>
      </c>
      <c r="I16" s="9">
        <f>SUM('31-5:31'!I16)</f>
        <v>510</v>
      </c>
      <c r="J16" s="9">
        <f>SUM('31-5:31'!J16)</f>
        <v>0</v>
      </c>
      <c r="K16" s="9">
        <f>SUM('31-5:31'!K16)</f>
        <v>0</v>
      </c>
      <c r="L16" s="9">
        <f>SUM('31-5:31'!L16)</f>
        <v>0</v>
      </c>
      <c r="M16" s="9">
        <f>SUM('31-5:31'!M16)</f>
        <v>0</v>
      </c>
      <c r="N16" s="70">
        <f>SUM('31-5:31'!N16)</f>
        <v>0</v>
      </c>
      <c r="O16" s="9">
        <f>SUM('31-5:31'!O16)</f>
        <v>5</v>
      </c>
      <c r="P16" s="9">
        <f>SUM('31-5:31'!P16)</f>
        <v>15</v>
      </c>
      <c r="Q16" s="34">
        <f>SUM('31-5:31'!Q16)</f>
        <v>125</v>
      </c>
      <c r="R16" s="34">
        <f>SUM('31-5:31'!R16)</f>
        <v>0</v>
      </c>
      <c r="S16" s="34">
        <f>SUM('31-5:31'!S16)</f>
        <v>0</v>
      </c>
      <c r="T16" s="96">
        <f>SUM('31-5:31'!T16)</f>
        <v>0</v>
      </c>
    </row>
    <row r="17" spans="1:20" x14ac:dyDescent="0.25">
      <c r="A17" s="2"/>
      <c r="B17" s="1"/>
      <c r="C17" s="1"/>
      <c r="D17" s="90">
        <f>SUM('31-5:31'!D17)</f>
        <v>0</v>
      </c>
      <c r="E17" s="2"/>
      <c r="F17" s="70">
        <f t="shared" si="0"/>
        <v>5160</v>
      </c>
      <c r="G17" s="9">
        <f>SUM('31-5:31'!G17)</f>
        <v>4120</v>
      </c>
      <c r="H17" s="9">
        <f>SUM('31-5:31'!H17)</f>
        <v>0</v>
      </c>
      <c r="I17" s="9">
        <f>SUM('31-5:31'!I17)</f>
        <v>0</v>
      </c>
      <c r="J17" s="9">
        <f>SUM('31-5:31'!J17)</f>
        <v>230</v>
      </c>
      <c r="K17" s="9">
        <f>SUM('31-5:31'!K17)</f>
        <v>0</v>
      </c>
      <c r="L17" s="9">
        <f>SUM('31-5:31'!L17)</f>
        <v>0</v>
      </c>
      <c r="M17" s="9">
        <f>SUM('31-5:31'!M17)</f>
        <v>20</v>
      </c>
      <c r="N17" s="70">
        <f>SUM('31-5:31'!N17)</f>
        <v>50</v>
      </c>
      <c r="O17" s="9">
        <f>SUM('31-5:31'!O17)</f>
        <v>0</v>
      </c>
      <c r="P17" s="9">
        <f>SUM('31-5:31'!P17)</f>
        <v>0</v>
      </c>
      <c r="Q17" s="34">
        <f>SUM('31-5:31'!Q17)</f>
        <v>0</v>
      </c>
      <c r="R17" s="34">
        <f>SUM('31-5:31'!R17)</f>
        <v>0</v>
      </c>
      <c r="S17" s="34">
        <f>SUM('31-5:31'!S17)</f>
        <v>0</v>
      </c>
      <c r="T17" s="96">
        <f>SUM('31-5:31'!T17)</f>
        <v>740</v>
      </c>
    </row>
    <row r="18" spans="1:20" x14ac:dyDescent="0.25">
      <c r="A18" s="2"/>
      <c r="B18" s="1"/>
      <c r="C18" s="1"/>
      <c r="D18" s="90">
        <f>SUM('31-5:31'!D18)</f>
        <v>0</v>
      </c>
      <c r="E18" s="2"/>
      <c r="F18" s="70">
        <f t="shared" si="0"/>
        <v>3090</v>
      </c>
      <c r="G18" s="9">
        <f>SUM('31-5:31'!G18)</f>
        <v>2610</v>
      </c>
      <c r="H18" s="9">
        <f>SUM('31-5:31'!H18)</f>
        <v>0</v>
      </c>
      <c r="I18" s="9">
        <f>SUM('31-5:31'!I18)</f>
        <v>0</v>
      </c>
      <c r="J18" s="9">
        <f>SUM('31-5:31'!J18)</f>
        <v>0</v>
      </c>
      <c r="K18" s="9">
        <f>SUM('31-5:31'!K18)</f>
        <v>235</v>
      </c>
      <c r="L18" s="9">
        <f>SUM('31-5:31'!L18)</f>
        <v>0</v>
      </c>
      <c r="M18" s="9">
        <f>SUM('31-5:31'!M18)</f>
        <v>0</v>
      </c>
      <c r="N18" s="70">
        <f>SUM('31-5:31'!N18)</f>
        <v>0</v>
      </c>
      <c r="O18" s="9">
        <f>SUM('31-5:31'!O18)</f>
        <v>95</v>
      </c>
      <c r="P18" s="9">
        <f>SUM('31-5:31'!P18)</f>
        <v>0</v>
      </c>
      <c r="Q18" s="34">
        <f>SUM('31-5:31'!Q18)</f>
        <v>150</v>
      </c>
      <c r="R18" s="34">
        <f>SUM('31-5:31'!R18)</f>
        <v>0</v>
      </c>
      <c r="S18" s="34">
        <f>SUM('31-5:31'!S18)</f>
        <v>0</v>
      </c>
      <c r="T18" s="96">
        <f>SUM('31-5:31'!T18)</f>
        <v>0</v>
      </c>
    </row>
    <row r="19" spans="1:20" x14ac:dyDescent="0.25">
      <c r="A19" s="2"/>
      <c r="B19" s="1"/>
      <c r="C19" s="1"/>
      <c r="D19" s="90">
        <f>SUM('31-5:31'!D19)</f>
        <v>0</v>
      </c>
      <c r="E19" s="2"/>
      <c r="F19" s="70">
        <f t="shared" si="0"/>
        <v>5052</v>
      </c>
      <c r="G19" s="9">
        <f>SUM('31-5:31'!G19)</f>
        <v>4520</v>
      </c>
      <c r="H19" s="9">
        <f>SUM('31-5:31'!H19)</f>
        <v>80</v>
      </c>
      <c r="I19" s="9">
        <f>SUM('31-5:31'!I19)</f>
        <v>0</v>
      </c>
      <c r="J19" s="9">
        <f>SUM('31-5:31'!J19)</f>
        <v>0</v>
      </c>
      <c r="K19" s="9">
        <f>SUM('31-5:31'!K19)</f>
        <v>0</v>
      </c>
      <c r="L19" s="9">
        <f>SUM('31-5:31'!L19)</f>
        <v>0</v>
      </c>
      <c r="M19" s="9">
        <f>SUM('31-5:31'!M19)</f>
        <v>0</v>
      </c>
      <c r="N19" s="70">
        <f>SUM('31-5:31'!N19)</f>
        <v>0</v>
      </c>
      <c r="O19" s="9">
        <f>SUM('31-5:31'!O19)</f>
        <v>0</v>
      </c>
      <c r="P19" s="9">
        <f>SUM('31-5:31'!P19)</f>
        <v>0</v>
      </c>
      <c r="Q19" s="34">
        <f>SUM('31-5:31'!Q19)</f>
        <v>452</v>
      </c>
      <c r="R19" s="34">
        <f>SUM('31-5:31'!R19)</f>
        <v>0</v>
      </c>
      <c r="S19" s="34">
        <f>SUM('31-5:31'!S19)</f>
        <v>0</v>
      </c>
      <c r="T19" s="96">
        <f>SUM('31-5:31'!T19)</f>
        <v>0</v>
      </c>
    </row>
    <row r="20" spans="1:20" x14ac:dyDescent="0.25">
      <c r="A20" s="2"/>
      <c r="B20" s="1"/>
      <c r="C20" s="1"/>
      <c r="D20" s="90">
        <f>SUM('31-5:31'!D20)</f>
        <v>0</v>
      </c>
      <c r="E20" s="2"/>
      <c r="F20" s="70">
        <f t="shared" si="0"/>
        <v>4930</v>
      </c>
      <c r="G20" s="9">
        <f>SUM('31-5:31'!G20)</f>
        <v>4910</v>
      </c>
      <c r="H20" s="9">
        <f>SUM('31-5:31'!H20)</f>
        <v>0</v>
      </c>
      <c r="I20" s="9">
        <f>SUM('31-5:31'!I20)</f>
        <v>0</v>
      </c>
      <c r="J20" s="9">
        <f>SUM('31-5:31'!J20)</f>
        <v>0</v>
      </c>
      <c r="K20" s="9">
        <f>SUM('31-5:31'!K20)</f>
        <v>0</v>
      </c>
      <c r="L20" s="9">
        <f>SUM('31-5:31'!L20)</f>
        <v>0</v>
      </c>
      <c r="M20" s="9">
        <f>SUM('31-5:31'!M20)</f>
        <v>20</v>
      </c>
      <c r="N20" s="70">
        <f>SUM('31-5:31'!N20)</f>
        <v>0</v>
      </c>
      <c r="O20" s="9">
        <f>SUM('31-5:31'!O20)</f>
        <v>0</v>
      </c>
      <c r="P20" s="9">
        <f>SUM('31-5:31'!P20)</f>
        <v>0</v>
      </c>
      <c r="Q20" s="34">
        <f>SUM('31-5:31'!Q20)</f>
        <v>0</v>
      </c>
      <c r="R20" s="34">
        <f>SUM('31-5:31'!R20)</f>
        <v>0</v>
      </c>
      <c r="S20" s="34">
        <f>SUM('31-5:31'!S20)</f>
        <v>0</v>
      </c>
      <c r="T20" s="96">
        <f>SUM('31-5:31'!T20)</f>
        <v>0</v>
      </c>
    </row>
    <row r="21" spans="1:20" x14ac:dyDescent="0.25">
      <c r="A21" s="2"/>
      <c r="B21" s="1"/>
      <c r="C21" s="1"/>
      <c r="D21" s="90">
        <f>SUM('31-5:31'!D21)</f>
        <v>0</v>
      </c>
      <c r="E21" s="2"/>
      <c r="F21" s="70">
        <f t="shared" si="0"/>
        <v>4720</v>
      </c>
      <c r="G21" s="9">
        <f>SUM('31-5:31'!G21)</f>
        <v>4720</v>
      </c>
      <c r="H21" s="9">
        <f>SUM('31-5:31'!H21)</f>
        <v>0</v>
      </c>
      <c r="I21" s="9">
        <f>SUM('31-5:31'!I21)</f>
        <v>0</v>
      </c>
      <c r="J21" s="9">
        <f>SUM('31-5:31'!J21)</f>
        <v>0</v>
      </c>
      <c r="K21" s="9">
        <f>SUM('31-5:31'!K21)</f>
        <v>0</v>
      </c>
      <c r="L21" s="9">
        <f>SUM('31-5:31'!L21)</f>
        <v>0</v>
      </c>
      <c r="M21" s="9">
        <f>SUM('31-5:31'!M21)</f>
        <v>0</v>
      </c>
      <c r="N21" s="70">
        <f>SUM('31-5:31'!N21)</f>
        <v>0</v>
      </c>
      <c r="O21" s="9">
        <f>SUM('31-5:31'!O21)</f>
        <v>0</v>
      </c>
      <c r="P21" s="9">
        <f>SUM('31-5:31'!P21)</f>
        <v>0</v>
      </c>
      <c r="Q21" s="34">
        <f>SUM('31-5:31'!Q21)</f>
        <v>0</v>
      </c>
      <c r="R21" s="34">
        <f>SUM('31-5:31'!R21)</f>
        <v>0</v>
      </c>
      <c r="S21" s="34">
        <f>SUM('31-5:31'!S21)</f>
        <v>0</v>
      </c>
      <c r="T21" s="96">
        <f>SUM('31-5:31'!T21)</f>
        <v>0</v>
      </c>
    </row>
    <row r="22" spans="1:20" x14ac:dyDescent="0.25">
      <c r="A22" s="2"/>
      <c r="B22" s="1"/>
      <c r="C22" s="1"/>
      <c r="D22" s="90">
        <f>SUM('31-5:31'!D22)</f>
        <v>0</v>
      </c>
      <c r="E22" s="2"/>
      <c r="F22" s="70">
        <f t="shared" si="0"/>
        <v>2055</v>
      </c>
      <c r="G22" s="9">
        <f>SUM('31-5:31'!G22)</f>
        <v>2055</v>
      </c>
      <c r="H22" s="9">
        <f>SUM('31-5:31'!H22)</f>
        <v>0</v>
      </c>
      <c r="I22" s="9">
        <f>SUM('31-5:31'!I22)</f>
        <v>0</v>
      </c>
      <c r="J22" s="9">
        <f>SUM('31-5:31'!J22)</f>
        <v>0</v>
      </c>
      <c r="K22" s="9">
        <f>SUM('31-5:31'!K22)</f>
        <v>0</v>
      </c>
      <c r="L22" s="9">
        <f>SUM('31-5:31'!L22)</f>
        <v>0</v>
      </c>
      <c r="M22" s="9">
        <f>SUM('31-5:31'!M22)</f>
        <v>0</v>
      </c>
      <c r="N22" s="70">
        <f>SUM('31-5:31'!N22)</f>
        <v>0</v>
      </c>
      <c r="O22" s="9">
        <f>SUM('31-5:31'!O22)</f>
        <v>0</v>
      </c>
      <c r="P22" s="9">
        <f>SUM('31-5:31'!P22)</f>
        <v>0</v>
      </c>
      <c r="Q22" s="34">
        <f>SUM('31-5:31'!Q22)</f>
        <v>0</v>
      </c>
      <c r="R22" s="34">
        <f>SUM('31-5:31'!R22)</f>
        <v>0</v>
      </c>
      <c r="S22" s="34">
        <f>SUM('31-5:31'!S22)</f>
        <v>0</v>
      </c>
      <c r="T22" s="96">
        <f>SUM('31-5:31'!T22)</f>
        <v>0</v>
      </c>
    </row>
    <row r="23" spans="1:20" x14ac:dyDescent="0.25">
      <c r="A23" s="2"/>
      <c r="B23" s="1"/>
      <c r="C23" s="1"/>
      <c r="D23" s="90">
        <f>SUM('31-5:31'!D23)</f>
        <v>0</v>
      </c>
      <c r="E23" s="2"/>
      <c r="F23" s="70">
        <f t="shared" si="0"/>
        <v>1940</v>
      </c>
      <c r="G23" s="9">
        <f>SUM('31-5:31'!G23)</f>
        <v>1940</v>
      </c>
      <c r="H23" s="9">
        <f>SUM('31-5:31'!H23)</f>
        <v>0</v>
      </c>
      <c r="I23" s="9">
        <f>SUM('31-5:31'!I23)</f>
        <v>0</v>
      </c>
      <c r="J23" s="9">
        <f>SUM('31-5:31'!J23)</f>
        <v>0</v>
      </c>
      <c r="K23" s="9">
        <f>SUM('31-5:31'!K23)</f>
        <v>0</v>
      </c>
      <c r="L23" s="9">
        <f>SUM('31-5:31'!L23)</f>
        <v>0</v>
      </c>
      <c r="M23" s="9">
        <f>SUM('31-5:31'!M23)</f>
        <v>0</v>
      </c>
      <c r="N23" s="70">
        <f>SUM('31-5:31'!N23)</f>
        <v>0</v>
      </c>
      <c r="O23" s="9">
        <f>SUM('31-5:31'!O23)</f>
        <v>0</v>
      </c>
      <c r="P23" s="9">
        <f>SUM('31-5:31'!P23)</f>
        <v>0</v>
      </c>
      <c r="Q23" s="34">
        <f>SUM('31-5:31'!Q23)</f>
        <v>0</v>
      </c>
      <c r="R23" s="34">
        <f>SUM('31-5:31'!R23)</f>
        <v>0</v>
      </c>
      <c r="S23" s="34">
        <f>SUM('31-5:31'!S23)</f>
        <v>0</v>
      </c>
      <c r="T23" s="96">
        <f>SUM('31-5:31'!T23)</f>
        <v>0</v>
      </c>
    </row>
    <row r="24" spans="1:20" x14ac:dyDescent="0.25">
      <c r="A24" s="2"/>
      <c r="B24" s="1"/>
      <c r="C24" s="1"/>
      <c r="D24" s="90">
        <f>SUM('31-5:31'!D24)</f>
        <v>0</v>
      </c>
      <c r="E24" s="2"/>
      <c r="F24" s="70">
        <f t="shared" si="0"/>
        <v>1830</v>
      </c>
      <c r="G24" s="9">
        <f>SUM('31-5:31'!G24)</f>
        <v>1830</v>
      </c>
      <c r="H24" s="9">
        <f>SUM('31-5:31'!H24)</f>
        <v>0</v>
      </c>
      <c r="I24" s="9">
        <f>SUM('31-5:31'!I24)</f>
        <v>0</v>
      </c>
      <c r="J24" s="9">
        <f>SUM('31-5:31'!J24)</f>
        <v>0</v>
      </c>
      <c r="K24" s="9">
        <f>SUM('31-5:31'!K24)</f>
        <v>0</v>
      </c>
      <c r="L24" s="9">
        <f>SUM('31-5:31'!L24)</f>
        <v>0</v>
      </c>
      <c r="M24" s="9">
        <f>SUM('31-5:31'!M24)</f>
        <v>0</v>
      </c>
      <c r="N24" s="70">
        <f>SUM('31-5:31'!N24)</f>
        <v>0</v>
      </c>
      <c r="O24" s="9">
        <f>SUM('31-5:31'!O24)</f>
        <v>0</v>
      </c>
      <c r="P24" s="9">
        <f>SUM('31-5:31'!P24)</f>
        <v>0</v>
      </c>
      <c r="Q24" s="34">
        <f>SUM('31-5:31'!Q24)</f>
        <v>0</v>
      </c>
      <c r="R24" s="34">
        <f>SUM('31-5:31'!R24)</f>
        <v>0</v>
      </c>
      <c r="S24" s="34">
        <f>SUM('31-5:31'!S24)</f>
        <v>0</v>
      </c>
      <c r="T24" s="96">
        <f>SUM('31-5:31'!T24)</f>
        <v>0</v>
      </c>
    </row>
    <row r="25" spans="1:20" x14ac:dyDescent="0.25">
      <c r="A25" s="2"/>
      <c r="B25" s="1"/>
      <c r="C25" s="1"/>
      <c r="D25" s="90">
        <f>SUM('31-5:31'!D25)</f>
        <v>0</v>
      </c>
      <c r="E25" s="2"/>
      <c r="F25" s="70">
        <f t="shared" si="0"/>
        <v>1920</v>
      </c>
      <c r="G25" s="9">
        <f>SUM('31-5:31'!G25)</f>
        <v>1920</v>
      </c>
      <c r="H25" s="9">
        <f>SUM('31-5:31'!H25)</f>
        <v>0</v>
      </c>
      <c r="I25" s="9">
        <f>SUM('31-5:31'!I25)</f>
        <v>0</v>
      </c>
      <c r="J25" s="9">
        <f>SUM('31-5:31'!J25)</f>
        <v>0</v>
      </c>
      <c r="K25" s="9">
        <f>SUM('31-5:31'!K25)</f>
        <v>0</v>
      </c>
      <c r="L25" s="9">
        <f>SUM('31-5:31'!L25)</f>
        <v>0</v>
      </c>
      <c r="M25" s="9">
        <f>SUM('31-5:31'!M25)</f>
        <v>0</v>
      </c>
      <c r="N25" s="70">
        <f>SUM('31-5:31'!N25)</f>
        <v>0</v>
      </c>
      <c r="O25" s="9">
        <f>SUM('31-5:31'!O25)</f>
        <v>0</v>
      </c>
      <c r="P25" s="9">
        <f>SUM('31-5:31'!P25)</f>
        <v>0</v>
      </c>
      <c r="Q25" s="34">
        <f>SUM('31-5:31'!Q25)</f>
        <v>0</v>
      </c>
      <c r="R25" s="34">
        <f>SUM('31-5:31'!R25)</f>
        <v>0</v>
      </c>
      <c r="S25" s="34">
        <f>SUM('31-5:31'!S25)</f>
        <v>0</v>
      </c>
      <c r="T25" s="96">
        <f>SUM('31-5:31'!T25)</f>
        <v>0</v>
      </c>
    </row>
    <row r="26" spans="1:20" x14ac:dyDescent="0.25">
      <c r="A26" s="2"/>
      <c r="B26" s="1"/>
      <c r="C26" s="1"/>
      <c r="D26" s="90">
        <f>SUM('31-5:31'!D26)</f>
        <v>0</v>
      </c>
      <c r="E26" s="2"/>
      <c r="F26" s="70">
        <f t="shared" si="0"/>
        <v>1690</v>
      </c>
      <c r="G26" s="9">
        <f>SUM('31-5:31'!G26)</f>
        <v>1110</v>
      </c>
      <c r="H26" s="9">
        <f>SUM('31-5:31'!H26)</f>
        <v>0</v>
      </c>
      <c r="I26" s="9">
        <f>SUM('31-5:31'!I26)</f>
        <v>0</v>
      </c>
      <c r="J26" s="9">
        <f>SUM('31-5:31'!J26)</f>
        <v>0</v>
      </c>
      <c r="K26" s="9">
        <f>SUM('31-5:31'!K26)</f>
        <v>0</v>
      </c>
      <c r="L26" s="9">
        <f>SUM('31-5:31'!L26)</f>
        <v>0</v>
      </c>
      <c r="M26" s="9">
        <f>SUM('31-5:31'!M26)</f>
        <v>0</v>
      </c>
      <c r="N26" s="70">
        <f>SUM('31-5:31'!N26)</f>
        <v>0</v>
      </c>
      <c r="O26" s="9">
        <f>SUM('31-5:31'!O26)</f>
        <v>0</v>
      </c>
      <c r="P26" s="9">
        <f>SUM('31-5:31'!P26)</f>
        <v>0</v>
      </c>
      <c r="Q26" s="34">
        <f>SUM('31-5:31'!Q26)</f>
        <v>580</v>
      </c>
      <c r="R26" s="34">
        <f>SUM('31-5:31'!R26)</f>
        <v>0</v>
      </c>
      <c r="S26" s="34">
        <f>SUM('31-5:31'!S26)</f>
        <v>0</v>
      </c>
      <c r="T26" s="96">
        <f>SUM('31-5:31'!T26)</f>
        <v>0</v>
      </c>
    </row>
    <row r="27" spans="1:20" x14ac:dyDescent="0.25">
      <c r="A27" s="2"/>
      <c r="B27" s="1"/>
      <c r="C27" s="1"/>
      <c r="D27" s="90">
        <f>SUM('31-5:31'!D27)</f>
        <v>0</v>
      </c>
      <c r="E27" s="2"/>
      <c r="F27" s="70">
        <f t="shared" si="0"/>
        <v>705</v>
      </c>
      <c r="G27" s="9">
        <f>SUM('31-5:31'!G27)</f>
        <v>660</v>
      </c>
      <c r="H27" s="9">
        <f>SUM('31-5:31'!H27)</f>
        <v>0</v>
      </c>
      <c r="I27" s="9">
        <f>SUM('31-5:31'!I27)</f>
        <v>0</v>
      </c>
      <c r="J27" s="9">
        <f>SUM('31-5:31'!J27)</f>
        <v>0</v>
      </c>
      <c r="K27" s="9">
        <f>SUM('31-5:31'!K27)</f>
        <v>0</v>
      </c>
      <c r="L27" s="9">
        <f>SUM('31-5:31'!L27)</f>
        <v>45</v>
      </c>
      <c r="M27" s="9">
        <f>SUM('31-5:31'!M27)</f>
        <v>0</v>
      </c>
      <c r="N27" s="70">
        <f>SUM('31-5:31'!N27)</f>
        <v>0</v>
      </c>
      <c r="O27" s="9">
        <f>SUM('31-5:31'!O27)</f>
        <v>0</v>
      </c>
      <c r="P27" s="9">
        <f>SUM('31-5:31'!P27)</f>
        <v>0</v>
      </c>
      <c r="Q27" s="34">
        <f>SUM('31-5:31'!Q27)</f>
        <v>0</v>
      </c>
      <c r="R27" s="34">
        <f>SUM('31-5:31'!R27)</f>
        <v>0</v>
      </c>
      <c r="S27" s="34">
        <f>SUM('31-5:31'!S27)</f>
        <v>0</v>
      </c>
      <c r="T27" s="96">
        <f>SUM('31-5:31'!T27)</f>
        <v>0</v>
      </c>
    </row>
    <row r="28" spans="1:20" x14ac:dyDescent="0.25">
      <c r="A28" s="2"/>
      <c r="B28" s="1"/>
      <c r="C28" s="1"/>
      <c r="D28" s="90">
        <f>SUM('31-5:31'!D28)</f>
        <v>0</v>
      </c>
      <c r="E28" s="2"/>
      <c r="F28" s="70">
        <f t="shared" si="0"/>
        <v>2814</v>
      </c>
      <c r="G28" s="9">
        <f>SUM('31-5:31'!G28)</f>
        <v>480</v>
      </c>
      <c r="H28" s="9">
        <f>SUM('31-5:31'!H28)</f>
        <v>0</v>
      </c>
      <c r="I28" s="9">
        <f>SUM('31-5:31'!I28)</f>
        <v>0</v>
      </c>
      <c r="J28" s="9">
        <f>SUM('31-5:31'!J28)</f>
        <v>0</v>
      </c>
      <c r="K28" s="9">
        <f>SUM('31-5:31'!K28)</f>
        <v>0</v>
      </c>
      <c r="L28" s="9">
        <f>SUM('31-5:31'!L28)</f>
        <v>0</v>
      </c>
      <c r="M28" s="9">
        <f>SUM('31-5:31'!M28)</f>
        <v>0</v>
      </c>
      <c r="N28" s="70">
        <f>SUM('31-5:31'!N28)</f>
        <v>0</v>
      </c>
      <c r="O28" s="9">
        <f>SUM('31-5:31'!O28)</f>
        <v>0</v>
      </c>
      <c r="P28" s="9">
        <f>SUM('31-5:31'!P28)</f>
        <v>0</v>
      </c>
      <c r="Q28" s="34">
        <f>SUM('31-5:31'!Q28)</f>
        <v>2334</v>
      </c>
      <c r="R28" s="34">
        <f>SUM('31-5:31'!R28)</f>
        <v>0</v>
      </c>
      <c r="S28" s="34">
        <f>SUM('31-5:31'!S28)</f>
        <v>0</v>
      </c>
      <c r="T28" s="96">
        <f>SUM('31-5:31'!T28)</f>
        <v>0</v>
      </c>
    </row>
    <row r="29" spans="1:20" x14ac:dyDescent="0.25">
      <c r="A29" s="2"/>
      <c r="B29" s="1"/>
      <c r="C29" s="1"/>
      <c r="D29" s="90">
        <f>SUM('31-5:31'!D29)</f>
        <v>0</v>
      </c>
      <c r="E29" s="2"/>
      <c r="F29" s="70">
        <f t="shared" si="0"/>
        <v>677</v>
      </c>
      <c r="G29" s="9">
        <f>SUM('31-5:31'!G29)</f>
        <v>260</v>
      </c>
      <c r="H29" s="9">
        <f>SUM('31-5:31'!H29)</f>
        <v>0</v>
      </c>
      <c r="I29" s="9">
        <f>SUM('31-5:31'!I29)</f>
        <v>0</v>
      </c>
      <c r="J29" s="9">
        <f>SUM('31-5:31'!J29)</f>
        <v>0</v>
      </c>
      <c r="K29" s="9">
        <f>SUM('31-5:31'!K29)</f>
        <v>0</v>
      </c>
      <c r="L29" s="9">
        <f>SUM('31-5:31'!L29)</f>
        <v>0</v>
      </c>
      <c r="M29" s="9">
        <f>SUM('31-5:31'!M29)</f>
        <v>0</v>
      </c>
      <c r="N29" s="70">
        <f>SUM('31-5:31'!N29)</f>
        <v>0</v>
      </c>
      <c r="O29" s="9">
        <f>SUM('31-5:31'!O29)</f>
        <v>0</v>
      </c>
      <c r="P29" s="9">
        <f>SUM('31-5:31'!P29)</f>
        <v>0</v>
      </c>
      <c r="Q29" s="34">
        <f>SUM('31-5:31'!Q29)</f>
        <v>417</v>
      </c>
      <c r="R29" s="34">
        <f>SUM('31-5:31'!R29)</f>
        <v>0</v>
      </c>
      <c r="S29" s="34">
        <f>SUM('31-5:31'!S29)</f>
        <v>0</v>
      </c>
      <c r="T29" s="96">
        <f>SUM('31-5:31'!T29)</f>
        <v>0</v>
      </c>
    </row>
    <row r="30" spans="1:20" ht="15.75" thickBot="1" x14ac:dyDescent="0.3">
      <c r="A30" s="2"/>
      <c r="B30" s="1"/>
      <c r="C30" s="1"/>
      <c r="D30" s="90">
        <f>SUM('31-5:31'!D30)</f>
        <v>0</v>
      </c>
      <c r="E30" s="2"/>
      <c r="F30" s="70">
        <f t="shared" si="0"/>
        <v>400</v>
      </c>
      <c r="G30" s="9">
        <f>SUM('31-5:31'!G30)</f>
        <v>400</v>
      </c>
      <c r="H30" s="9">
        <f>SUM('31-5:31'!H30)</f>
        <v>0</v>
      </c>
      <c r="I30" s="9">
        <f>SUM('31-5:31'!I30)</f>
        <v>0</v>
      </c>
      <c r="J30" s="9">
        <f>SUM('31-5:31'!J30)</f>
        <v>0</v>
      </c>
      <c r="K30" s="9">
        <f>SUM('31-5:31'!K30)</f>
        <v>0</v>
      </c>
      <c r="L30" s="9">
        <f>SUM('31-5:31'!L30)</f>
        <v>0</v>
      </c>
      <c r="M30" s="9">
        <f>SUM('31-5:31'!M30)</f>
        <v>0</v>
      </c>
      <c r="N30" s="70">
        <f>SUM('31-5:31'!N30)</f>
        <v>0</v>
      </c>
      <c r="O30" s="9">
        <f>SUM('31-5:31'!O30)</f>
        <v>0</v>
      </c>
      <c r="P30" s="9">
        <f>SUM('31-5:31'!P30)</f>
        <v>0</v>
      </c>
      <c r="Q30" s="34">
        <f>SUM('31-5:31'!Q30)</f>
        <v>0</v>
      </c>
      <c r="R30" s="34">
        <f>SUM('31-5:31'!R30)</f>
        <v>0</v>
      </c>
      <c r="S30" s="34">
        <f>SUM('31-5:31'!S30)</f>
        <v>0</v>
      </c>
      <c r="T30" s="96">
        <f>SUM('31-5:31'!T30)</f>
        <v>0</v>
      </c>
    </row>
    <row r="31" spans="1:20" ht="41.25" customHeight="1" thickTop="1" thickBot="1" x14ac:dyDescent="0.3">
      <c r="A31" s="155" t="s">
        <v>6</v>
      </c>
      <c r="B31" s="156"/>
      <c r="C31" s="157"/>
      <c r="D31" s="113">
        <f>SUM(D4:D30)</f>
        <v>149225</v>
      </c>
      <c r="E31" s="97"/>
      <c r="F31" s="70">
        <f t="shared" si="0"/>
        <v>85318.5</v>
      </c>
      <c r="G31" s="98">
        <f>SUM(G4:G30)</f>
        <v>46911</v>
      </c>
      <c r="H31" s="98">
        <f t="shared" ref="H31:T31" si="1">SUM(H4:H30)</f>
        <v>1355</v>
      </c>
      <c r="I31" s="98">
        <f t="shared" si="1"/>
        <v>2040</v>
      </c>
      <c r="J31" s="98">
        <f t="shared" si="1"/>
        <v>1265</v>
      </c>
      <c r="K31" s="98">
        <f t="shared" si="1"/>
        <v>460</v>
      </c>
      <c r="L31" s="98">
        <f t="shared" si="1"/>
        <v>4665</v>
      </c>
      <c r="M31" s="98">
        <f t="shared" si="1"/>
        <v>330</v>
      </c>
      <c r="N31" s="98">
        <f t="shared" si="1"/>
        <v>1275.5</v>
      </c>
      <c r="O31" s="98">
        <f t="shared" si="1"/>
        <v>3157</v>
      </c>
      <c r="P31" s="98">
        <f t="shared" si="1"/>
        <v>709</v>
      </c>
      <c r="Q31" s="98">
        <f t="shared" si="1"/>
        <v>8939</v>
      </c>
      <c r="R31" s="98">
        <f t="shared" si="1"/>
        <v>2900</v>
      </c>
      <c r="S31" s="98">
        <f t="shared" si="1"/>
        <v>1877</v>
      </c>
      <c r="T31" s="98">
        <f t="shared" si="1"/>
        <v>9435</v>
      </c>
    </row>
    <row r="32" spans="1:20" ht="16.5" thickTop="1" thickBot="1" x14ac:dyDescent="0.3"/>
    <row r="33" spans="1:14" ht="30.75" customHeight="1" thickTop="1" thickBot="1" x14ac:dyDescent="0.3">
      <c r="A33" s="12" t="s">
        <v>58</v>
      </c>
      <c r="B33" s="151">
        <f>K41</f>
        <v>3197</v>
      </c>
      <c r="C33" s="152"/>
      <c r="E33" s="12" t="s">
        <v>26</v>
      </c>
      <c r="F33" s="13" t="s">
        <v>27</v>
      </c>
      <c r="G33" s="14" t="s">
        <v>28</v>
      </c>
      <c r="I33" s="12" t="s">
        <v>26</v>
      </c>
      <c r="J33" s="13" t="s">
        <v>27</v>
      </c>
      <c r="K33" s="14" t="s">
        <v>28</v>
      </c>
    </row>
    <row r="34" spans="1:14" ht="48.75" customHeight="1" thickTop="1" x14ac:dyDescent="0.25">
      <c r="A34" s="12" t="s">
        <v>19</v>
      </c>
      <c r="B34" s="151">
        <f>+D31</f>
        <v>149225</v>
      </c>
      <c r="C34" s="152"/>
      <c r="E34" s="15">
        <v>200</v>
      </c>
      <c r="F34" s="9">
        <f>SUM('31-5:31'!F34)</f>
        <v>85</v>
      </c>
      <c r="G34" s="17">
        <f>+E34*F34</f>
        <v>17000</v>
      </c>
      <c r="I34" s="15">
        <v>200</v>
      </c>
      <c r="J34" s="9">
        <v>7</v>
      </c>
      <c r="K34" s="17">
        <f>+I34*J34</f>
        <v>1400</v>
      </c>
    </row>
    <row r="35" spans="1:14" ht="46.5" customHeight="1" x14ac:dyDescent="0.25">
      <c r="A35" s="19" t="s">
        <v>20</v>
      </c>
      <c r="B35" s="153">
        <f>D8</f>
        <v>32146</v>
      </c>
      <c r="C35" s="154"/>
      <c r="D35" s="68"/>
      <c r="E35" s="15">
        <v>100</v>
      </c>
      <c r="F35" s="9">
        <f>SUM('31-5:31'!F35)</f>
        <v>96</v>
      </c>
      <c r="G35" s="17">
        <f t="shared" ref="G35:G40" si="2">+E35*F35</f>
        <v>9600</v>
      </c>
      <c r="I35" s="15">
        <v>100</v>
      </c>
      <c r="J35" s="9">
        <v>12</v>
      </c>
      <c r="K35" s="17">
        <f t="shared" ref="K35:K40" si="3">+I35*J35</f>
        <v>1200</v>
      </c>
    </row>
    <row r="36" spans="1:14" ht="46.5" customHeight="1" x14ac:dyDescent="0.25">
      <c r="A36" s="19" t="s">
        <v>21</v>
      </c>
      <c r="B36" s="153">
        <f>F31</f>
        <v>85318.5</v>
      </c>
      <c r="C36" s="154"/>
      <c r="E36" s="15">
        <v>50</v>
      </c>
      <c r="F36" s="9">
        <f>SUM('31-5:31'!F36)</f>
        <v>33</v>
      </c>
      <c r="G36" s="17">
        <f t="shared" si="2"/>
        <v>1650</v>
      </c>
      <c r="I36" s="15">
        <v>50</v>
      </c>
      <c r="J36" s="9">
        <v>1</v>
      </c>
      <c r="K36" s="17">
        <f t="shared" si="3"/>
        <v>50</v>
      </c>
    </row>
    <row r="37" spans="1:14" ht="51.75" customHeight="1" x14ac:dyDescent="0.25">
      <c r="A37" s="19" t="s">
        <v>22</v>
      </c>
      <c r="B37" s="21">
        <f>+B34-B35-B36</f>
        <v>31760.5</v>
      </c>
      <c r="C37" s="22"/>
      <c r="D37" s="68"/>
      <c r="E37" s="15">
        <v>20</v>
      </c>
      <c r="F37" s="9">
        <f>SUM('31-5:31'!F37)</f>
        <v>45</v>
      </c>
      <c r="G37" s="17">
        <f t="shared" si="2"/>
        <v>900</v>
      </c>
      <c r="I37" s="15">
        <v>20</v>
      </c>
      <c r="J37" s="9">
        <v>9</v>
      </c>
      <c r="K37" s="17">
        <f t="shared" si="3"/>
        <v>180</v>
      </c>
    </row>
    <row r="38" spans="1:14" ht="46.5" customHeight="1" x14ac:dyDescent="0.25">
      <c r="A38" s="19" t="s">
        <v>23</v>
      </c>
      <c r="B38" s="21">
        <f>G41</f>
        <v>31488.5</v>
      </c>
      <c r="C38" s="22"/>
      <c r="D38" s="67"/>
      <c r="E38" s="15">
        <v>10</v>
      </c>
      <c r="F38" s="9">
        <f>SUM('31-5:31'!F38)</f>
        <v>146</v>
      </c>
      <c r="G38" s="17">
        <f t="shared" si="2"/>
        <v>1460</v>
      </c>
      <c r="I38" s="15">
        <v>10</v>
      </c>
      <c r="J38" s="9">
        <v>14</v>
      </c>
      <c r="K38" s="17">
        <f t="shared" si="3"/>
        <v>140</v>
      </c>
    </row>
    <row r="39" spans="1:14" ht="54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9">
        <f>SUM('31-5:31'!F39)</f>
        <v>160</v>
      </c>
      <c r="G39" s="17">
        <f t="shared" si="2"/>
        <v>800</v>
      </c>
      <c r="I39" s="15">
        <v>5</v>
      </c>
      <c r="J39" s="9">
        <v>44</v>
      </c>
      <c r="K39" s="17">
        <f t="shared" si="3"/>
        <v>220</v>
      </c>
    </row>
    <row r="40" spans="1:14" ht="36.75" customHeight="1" x14ac:dyDescent="0.25">
      <c r="A40" s="19" t="s">
        <v>7</v>
      </c>
      <c r="B40" s="21">
        <f>IF(B37&gt;B38,B37-B38,0)</f>
        <v>272</v>
      </c>
      <c r="C40" s="22"/>
      <c r="E40" s="15">
        <v>1</v>
      </c>
      <c r="F40" s="9">
        <f>SUM('31-5:31'!F40)</f>
        <v>78.5</v>
      </c>
      <c r="G40" s="17">
        <f t="shared" si="2"/>
        <v>78.5</v>
      </c>
      <c r="I40" s="15">
        <v>1</v>
      </c>
      <c r="J40" s="9">
        <v>7</v>
      </c>
      <c r="K40" s="17">
        <f t="shared" si="3"/>
        <v>7</v>
      </c>
    </row>
    <row r="41" spans="1:14" ht="45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31488.5</v>
      </c>
      <c r="I41" s="149" t="s">
        <v>25</v>
      </c>
      <c r="J41" s="150"/>
      <c r="K41" s="18">
        <f>SUM(K34:K40)</f>
        <v>3197</v>
      </c>
    </row>
    <row r="42" spans="1:14" ht="15.75" thickTop="1" x14ac:dyDescent="0.25"/>
    <row r="45" spans="1:14" ht="53.25" customHeight="1" x14ac:dyDescent="0.25">
      <c r="A45" s="163" t="s">
        <v>80</v>
      </c>
      <c r="B45" s="163"/>
      <c r="C45" s="163"/>
      <c r="D45" s="163"/>
      <c r="E45" s="163"/>
      <c r="J45" s="64"/>
      <c r="K45" s="64"/>
      <c r="L45" s="64"/>
    </row>
    <row r="46" spans="1:14" s="54" customFormat="1" ht="66.75" customHeight="1" x14ac:dyDescent="0.25">
      <c r="A46" s="56" t="s">
        <v>4</v>
      </c>
      <c r="B46" s="56" t="s">
        <v>81</v>
      </c>
      <c r="C46" s="56" t="s">
        <v>82</v>
      </c>
      <c r="D46" s="56" t="s">
        <v>83</v>
      </c>
      <c r="E46" s="56" t="s">
        <v>1</v>
      </c>
      <c r="K46" s="64"/>
      <c r="L46" s="64"/>
      <c r="M46" s="66"/>
      <c r="N46" s="66"/>
    </row>
    <row r="47" spans="1:14" ht="33.75" customHeight="1" x14ac:dyDescent="0.25">
      <c r="A47" s="40"/>
      <c r="B47" s="57">
        <v>3189</v>
      </c>
      <c r="C47" s="57"/>
      <c r="D47" s="57">
        <f>B47</f>
        <v>3189</v>
      </c>
      <c r="E47" s="58" t="s">
        <v>84</v>
      </c>
      <c r="K47" s="64"/>
      <c r="L47" s="64"/>
      <c r="M47" s="66"/>
      <c r="N47" s="66"/>
    </row>
    <row r="48" spans="1:14" ht="33.75" customHeight="1" x14ac:dyDescent="0.35">
      <c r="A48" s="40"/>
      <c r="B48" s="57">
        <v>487</v>
      </c>
      <c r="C48" s="57"/>
      <c r="D48" s="57">
        <f>+D47+B48-C48</f>
        <v>3676</v>
      </c>
      <c r="E48" s="59">
        <v>45052</v>
      </c>
      <c r="K48" s="64"/>
      <c r="L48" s="64"/>
      <c r="M48" s="66"/>
      <c r="N48" s="66"/>
    </row>
    <row r="49" spans="1:14" ht="33.75" customHeight="1" x14ac:dyDescent="0.35">
      <c r="A49" s="40"/>
      <c r="B49" s="57">
        <v>117</v>
      </c>
      <c r="C49" s="57"/>
      <c r="D49" s="57">
        <f t="shared" ref="D49:D77" si="4">+D48+B49-C49</f>
        <v>3793</v>
      </c>
      <c r="E49" s="59">
        <v>45053</v>
      </c>
      <c r="K49" s="64"/>
      <c r="L49" s="64"/>
      <c r="M49" s="66"/>
      <c r="N49" s="66"/>
    </row>
    <row r="50" spans="1:14" ht="33.75" customHeight="1" x14ac:dyDescent="0.35">
      <c r="A50" s="40"/>
      <c r="B50" s="57">
        <v>320</v>
      </c>
      <c r="C50" s="57"/>
      <c r="D50" s="57">
        <f t="shared" si="4"/>
        <v>4113</v>
      </c>
      <c r="E50" s="60"/>
      <c r="K50" s="65"/>
      <c r="L50" s="64"/>
      <c r="M50" s="66"/>
      <c r="N50" s="66"/>
    </row>
    <row r="51" spans="1:14" ht="33.75" customHeight="1" x14ac:dyDescent="0.35">
      <c r="A51" s="40"/>
      <c r="B51" s="57">
        <v>186</v>
      </c>
      <c r="C51" s="57"/>
      <c r="D51" s="57">
        <f t="shared" si="4"/>
        <v>4299</v>
      </c>
      <c r="E51" s="60"/>
      <c r="K51" s="65"/>
      <c r="L51" s="65"/>
      <c r="M51" s="114"/>
      <c r="N51" s="114"/>
    </row>
    <row r="52" spans="1:14" ht="33.75" customHeight="1" x14ac:dyDescent="0.35">
      <c r="A52" s="40"/>
      <c r="B52" s="57"/>
      <c r="C52" s="57">
        <v>2155</v>
      </c>
      <c r="D52" s="57">
        <f t="shared" si="4"/>
        <v>2144</v>
      </c>
      <c r="E52" s="60" t="s">
        <v>85</v>
      </c>
      <c r="K52" s="65"/>
      <c r="L52" s="65"/>
      <c r="M52" s="65"/>
      <c r="N52" s="65"/>
    </row>
    <row r="53" spans="1:14" ht="33.75" customHeight="1" x14ac:dyDescent="0.35">
      <c r="A53" s="40"/>
      <c r="B53" s="57">
        <v>13</v>
      </c>
      <c r="C53" s="57"/>
      <c r="D53" s="57">
        <f t="shared" si="4"/>
        <v>2157</v>
      </c>
      <c r="E53" s="60" t="s">
        <v>86</v>
      </c>
      <c r="K53" s="65"/>
    </row>
    <row r="54" spans="1:14" ht="33.75" customHeight="1" x14ac:dyDescent="0.35">
      <c r="A54" s="61">
        <v>45055</v>
      </c>
      <c r="B54" s="57">
        <v>37</v>
      </c>
      <c r="C54" s="57"/>
      <c r="D54" s="57">
        <f t="shared" si="4"/>
        <v>2194</v>
      </c>
      <c r="E54" s="60" t="s">
        <v>169</v>
      </c>
    </row>
    <row r="55" spans="1:14" ht="33.75" customHeight="1" x14ac:dyDescent="0.35">
      <c r="A55" s="61">
        <v>45056</v>
      </c>
      <c r="B55" s="57">
        <v>2391</v>
      </c>
      <c r="C55" s="57"/>
      <c r="D55" s="57">
        <f t="shared" si="4"/>
        <v>4585</v>
      </c>
      <c r="E55" s="60" t="s">
        <v>169</v>
      </c>
    </row>
    <row r="56" spans="1:14" ht="33.75" customHeight="1" x14ac:dyDescent="0.35">
      <c r="A56" s="61">
        <v>45057</v>
      </c>
      <c r="B56" s="57">
        <v>2803</v>
      </c>
      <c r="C56" s="57"/>
      <c r="D56" s="57">
        <f t="shared" si="4"/>
        <v>7388</v>
      </c>
      <c r="E56" s="60" t="s">
        <v>169</v>
      </c>
      <c r="J56" s="65"/>
    </row>
    <row r="57" spans="1:14" ht="33.75" customHeight="1" x14ac:dyDescent="0.25">
      <c r="A57" s="61">
        <v>45058</v>
      </c>
      <c r="B57" s="57">
        <v>1409</v>
      </c>
      <c r="C57" s="57"/>
      <c r="D57" s="57">
        <f t="shared" si="4"/>
        <v>8797</v>
      </c>
      <c r="E57" s="40"/>
    </row>
    <row r="58" spans="1:14" ht="33.75" customHeight="1" x14ac:dyDescent="0.25">
      <c r="A58" s="61">
        <v>45059</v>
      </c>
      <c r="B58" s="57">
        <v>992</v>
      </c>
      <c r="C58" s="57"/>
      <c r="D58" s="57">
        <f t="shared" si="4"/>
        <v>9789</v>
      </c>
      <c r="E58" s="40"/>
    </row>
    <row r="59" spans="1:14" ht="33.75" customHeight="1" x14ac:dyDescent="0.35">
      <c r="A59" s="61">
        <v>45060</v>
      </c>
      <c r="B59" s="57">
        <v>1755</v>
      </c>
      <c r="C59" s="57"/>
      <c r="D59" s="57">
        <f t="shared" si="4"/>
        <v>11544</v>
      </c>
      <c r="E59" s="60" t="s">
        <v>170</v>
      </c>
    </row>
    <row r="60" spans="1:14" ht="33.75" customHeight="1" x14ac:dyDescent="0.35">
      <c r="A60" s="61">
        <v>45061</v>
      </c>
      <c r="B60" s="57">
        <v>1800</v>
      </c>
      <c r="C60" s="57"/>
      <c r="D60" s="57">
        <f t="shared" si="4"/>
        <v>13344</v>
      </c>
      <c r="E60" s="60" t="s">
        <v>171</v>
      </c>
    </row>
    <row r="61" spans="1:14" ht="33.75" customHeight="1" x14ac:dyDescent="0.35">
      <c r="A61" s="61">
        <v>45062</v>
      </c>
      <c r="B61" s="57">
        <v>105</v>
      </c>
      <c r="C61" s="57"/>
      <c r="D61" s="57">
        <f t="shared" si="4"/>
        <v>13449</v>
      </c>
      <c r="E61" s="60" t="s">
        <v>172</v>
      </c>
    </row>
    <row r="62" spans="1:14" ht="33.75" customHeight="1" x14ac:dyDescent="0.35">
      <c r="A62" s="61">
        <v>45063</v>
      </c>
      <c r="B62" s="57">
        <v>1435</v>
      </c>
      <c r="C62" s="57"/>
      <c r="D62" s="57">
        <f t="shared" si="4"/>
        <v>14884</v>
      </c>
      <c r="E62" s="60" t="s">
        <v>241</v>
      </c>
    </row>
    <row r="63" spans="1:14" ht="33.75" customHeight="1" x14ac:dyDescent="0.35">
      <c r="A63" s="61">
        <v>45064</v>
      </c>
      <c r="B63" s="57">
        <v>60</v>
      </c>
      <c r="C63" s="57"/>
      <c r="D63" s="57">
        <f t="shared" si="4"/>
        <v>14944</v>
      </c>
      <c r="E63" s="60"/>
    </row>
    <row r="64" spans="1:14" ht="33.75" customHeight="1" x14ac:dyDescent="0.35">
      <c r="A64" s="61">
        <v>45064</v>
      </c>
      <c r="B64" s="57">
        <v>1021</v>
      </c>
      <c r="C64" s="57"/>
      <c r="D64" s="57">
        <f t="shared" si="4"/>
        <v>15965</v>
      </c>
      <c r="E64" s="60" t="s">
        <v>241</v>
      </c>
    </row>
    <row r="65" spans="1:5" ht="33.75" customHeight="1" x14ac:dyDescent="0.35">
      <c r="A65" s="61">
        <v>45065</v>
      </c>
      <c r="B65" s="57">
        <v>750</v>
      </c>
      <c r="C65" s="57"/>
      <c r="D65" s="57">
        <f t="shared" si="4"/>
        <v>16715</v>
      </c>
      <c r="E65" s="60" t="s">
        <v>242</v>
      </c>
    </row>
    <row r="66" spans="1:5" ht="33.75" customHeight="1" x14ac:dyDescent="0.35">
      <c r="A66" s="61">
        <v>45066</v>
      </c>
      <c r="B66" s="57">
        <v>1645</v>
      </c>
      <c r="C66" s="57"/>
      <c r="D66" s="57">
        <f t="shared" si="4"/>
        <v>18360</v>
      </c>
      <c r="E66" s="60" t="s">
        <v>241</v>
      </c>
    </row>
    <row r="67" spans="1:5" ht="33.75" customHeight="1" x14ac:dyDescent="0.35">
      <c r="A67" s="61">
        <v>45067</v>
      </c>
      <c r="B67" s="57">
        <v>1006</v>
      </c>
      <c r="C67" s="57"/>
      <c r="D67" s="57">
        <f t="shared" si="4"/>
        <v>19366</v>
      </c>
      <c r="E67" s="60"/>
    </row>
    <row r="68" spans="1:5" ht="33.75" customHeight="1" x14ac:dyDescent="0.35">
      <c r="A68" s="61">
        <v>45068</v>
      </c>
      <c r="B68" s="57">
        <v>424</v>
      </c>
      <c r="C68" s="57"/>
      <c r="D68" s="57">
        <f t="shared" si="4"/>
        <v>19790</v>
      </c>
      <c r="E68" s="60" t="s">
        <v>242</v>
      </c>
    </row>
    <row r="69" spans="1:5" ht="33.75" customHeight="1" x14ac:dyDescent="0.35">
      <c r="A69" s="61">
        <v>45069</v>
      </c>
      <c r="B69" s="57">
        <v>1091</v>
      </c>
      <c r="C69" s="57"/>
      <c r="D69" s="57">
        <f t="shared" si="4"/>
        <v>20881</v>
      </c>
      <c r="E69" s="60" t="s">
        <v>169</v>
      </c>
    </row>
    <row r="70" spans="1:5" ht="33.75" customHeight="1" x14ac:dyDescent="0.35">
      <c r="A70" s="61">
        <v>45070</v>
      </c>
      <c r="B70" s="57">
        <v>980</v>
      </c>
      <c r="C70" s="57"/>
      <c r="D70" s="57">
        <f t="shared" si="4"/>
        <v>21861</v>
      </c>
      <c r="E70" s="60" t="s">
        <v>273</v>
      </c>
    </row>
    <row r="71" spans="1:5" ht="33.75" customHeight="1" x14ac:dyDescent="0.35">
      <c r="A71" s="61">
        <v>45071</v>
      </c>
      <c r="B71" s="57">
        <f>'26'!B38</f>
        <v>1620</v>
      </c>
      <c r="C71" s="57"/>
      <c r="D71" s="57">
        <f t="shared" si="4"/>
        <v>23481</v>
      </c>
      <c r="E71" s="60" t="s">
        <v>286</v>
      </c>
    </row>
    <row r="72" spans="1:5" ht="33.75" customHeight="1" x14ac:dyDescent="0.35">
      <c r="A72" s="61">
        <v>45072</v>
      </c>
      <c r="B72" s="57">
        <f>'27'!B38</f>
        <v>1810</v>
      </c>
      <c r="C72" s="57"/>
      <c r="D72" s="57">
        <f t="shared" si="4"/>
        <v>25291</v>
      </c>
      <c r="E72" s="60" t="s">
        <v>287</v>
      </c>
    </row>
    <row r="73" spans="1:5" ht="33.75" customHeight="1" x14ac:dyDescent="0.35">
      <c r="A73" s="61">
        <v>45073</v>
      </c>
      <c r="B73" s="57">
        <f>'28'!B38</f>
        <v>1225</v>
      </c>
      <c r="C73" s="57"/>
      <c r="D73" s="57">
        <f t="shared" si="4"/>
        <v>26516</v>
      </c>
      <c r="E73" s="60" t="s">
        <v>307</v>
      </c>
    </row>
    <row r="74" spans="1:5" ht="33.75" customHeight="1" x14ac:dyDescent="0.35">
      <c r="A74" s="61">
        <v>45074</v>
      </c>
      <c r="B74" s="57">
        <f>'29'!B38</f>
        <v>1275</v>
      </c>
      <c r="C74" s="57"/>
      <c r="D74" s="57">
        <f t="shared" si="4"/>
        <v>27791</v>
      </c>
      <c r="E74" s="60" t="s">
        <v>308</v>
      </c>
    </row>
    <row r="75" spans="1:5" ht="33.75" customHeight="1" x14ac:dyDescent="0.35">
      <c r="A75" s="61">
        <v>45075</v>
      </c>
      <c r="B75" s="57">
        <f>'30'!G41</f>
        <v>1495</v>
      </c>
      <c r="C75" s="57"/>
      <c r="D75" s="57">
        <f t="shared" si="4"/>
        <v>29286</v>
      </c>
      <c r="E75" s="60"/>
    </row>
    <row r="76" spans="1:5" ht="33.75" customHeight="1" x14ac:dyDescent="0.35">
      <c r="A76" s="61">
        <v>45076</v>
      </c>
      <c r="B76" s="57">
        <f>'31'!B38</f>
        <v>1905.5</v>
      </c>
      <c r="C76" s="57"/>
      <c r="D76" s="57">
        <f t="shared" si="4"/>
        <v>31191.5</v>
      </c>
      <c r="E76" s="60" t="s">
        <v>326</v>
      </c>
    </row>
    <row r="77" spans="1:5" ht="33.75" customHeight="1" x14ac:dyDescent="0.35">
      <c r="A77" s="61"/>
      <c r="B77" s="57"/>
      <c r="C77" s="57"/>
      <c r="D77" s="57">
        <f t="shared" si="4"/>
        <v>31191.5</v>
      </c>
      <c r="E77" s="60"/>
    </row>
    <row r="78" spans="1:5" ht="33.75" customHeight="1" x14ac:dyDescent="0.35">
      <c r="A78" s="61"/>
      <c r="B78" s="57"/>
      <c r="C78" s="57"/>
      <c r="D78" s="57"/>
      <c r="E78" s="60"/>
    </row>
    <row r="79" spans="1:5" ht="21.75" customHeight="1" x14ac:dyDescent="0.25">
      <c r="B79" s="55"/>
      <c r="C79" s="55"/>
      <c r="D79" s="55"/>
    </row>
    <row r="80" spans="1:5" ht="21.75" customHeight="1" x14ac:dyDescent="0.25">
      <c r="B80" s="55"/>
      <c r="C80" s="55"/>
      <c r="D80" s="55"/>
    </row>
    <row r="81" spans="2:4" ht="21.75" customHeight="1" x14ac:dyDescent="0.25">
      <c r="B81" s="55"/>
      <c r="C81" s="55"/>
      <c r="D81" s="55"/>
    </row>
    <row r="82" spans="2:4" ht="21.75" customHeight="1" x14ac:dyDescent="0.25">
      <c r="B82" s="55"/>
      <c r="C82" s="55"/>
      <c r="D82" s="55"/>
    </row>
    <row r="83" spans="2:4" ht="21.75" customHeight="1" x14ac:dyDescent="0.25"/>
    <row r="84" spans="2:4" ht="21.75" customHeight="1" x14ac:dyDescent="0.25"/>
    <row r="85" spans="2:4" ht="21.75" customHeight="1" x14ac:dyDescent="0.25"/>
    <row r="86" spans="2:4" ht="21.75" customHeight="1" x14ac:dyDescent="0.25"/>
    <row r="87" spans="2:4" ht="21.75" customHeight="1" x14ac:dyDescent="0.25"/>
    <row r="88" spans="2:4" ht="21.75" customHeight="1" x14ac:dyDescent="0.25"/>
  </sheetData>
  <mergeCells count="9">
    <mergeCell ref="A45:E45"/>
    <mergeCell ref="E41:F41"/>
    <mergeCell ref="E2:L2"/>
    <mergeCell ref="A31:C31"/>
    <mergeCell ref="B34:C34"/>
    <mergeCell ref="B35:C35"/>
    <mergeCell ref="B36:C36"/>
    <mergeCell ref="I41:J41"/>
    <mergeCell ref="B33:C33"/>
  </mergeCells>
  <printOptions horizontalCentered="1" verticalCentered="1"/>
  <pageMargins left="0.25" right="0.25" top="0.75" bottom="0.75" header="0.3" footer="0.3"/>
  <pageSetup paperSize="9" scale="22" orientation="landscape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showGridLines="0" rightToLeft="1" topLeftCell="A4" workbookViewId="0">
      <selection activeCell="K13" sqref="K13"/>
    </sheetView>
  </sheetViews>
  <sheetFormatPr defaultRowHeight="15" x14ac:dyDescent="0.25"/>
  <cols>
    <col min="2" max="2" width="16" customWidth="1"/>
    <col min="3" max="4" width="12.7109375" customWidth="1"/>
    <col min="5" max="5" width="17.42578125" customWidth="1"/>
    <col min="6" max="6" width="16.140625" customWidth="1"/>
    <col min="7" max="7" width="25.85546875" customWidth="1"/>
    <col min="8" max="8" width="28.42578125" customWidth="1"/>
  </cols>
  <sheetData>
    <row r="2" spans="2:8" x14ac:dyDescent="0.25">
      <c r="B2" s="164" t="s">
        <v>213</v>
      </c>
      <c r="C2" s="164"/>
      <c r="D2" s="164"/>
      <c r="E2" s="164"/>
    </row>
    <row r="3" spans="2:8" x14ac:dyDescent="0.25">
      <c r="B3" s="164"/>
      <c r="C3" s="164"/>
      <c r="D3" s="164"/>
      <c r="E3" s="164"/>
      <c r="F3" s="165" t="s">
        <v>214</v>
      </c>
      <c r="G3" s="165"/>
      <c r="H3" s="165"/>
    </row>
    <row r="4" spans="2:8" x14ac:dyDescent="0.25">
      <c r="B4" s="164"/>
      <c r="C4" s="164"/>
      <c r="D4" s="164"/>
      <c r="E4" s="164"/>
      <c r="F4" s="165"/>
      <c r="G4" s="165"/>
      <c r="H4" s="165"/>
    </row>
    <row r="5" spans="2:8" x14ac:dyDescent="0.25">
      <c r="B5" s="164"/>
      <c r="C5" s="164"/>
      <c r="D5" s="164"/>
      <c r="E5" s="164"/>
      <c r="F5" s="165"/>
      <c r="G5" s="165"/>
      <c r="H5" s="165"/>
    </row>
    <row r="6" spans="2:8" ht="15.75" thickBot="1" x14ac:dyDescent="0.3">
      <c r="B6" s="124">
        <f ca="1">TODAY()</f>
        <v>45078</v>
      </c>
    </row>
    <row r="7" spans="2:8" ht="30" customHeight="1" x14ac:dyDescent="0.25">
      <c r="B7" s="134" t="s">
        <v>206</v>
      </c>
      <c r="C7" s="135" t="s">
        <v>207</v>
      </c>
      <c r="D7" s="135" t="s">
        <v>208</v>
      </c>
      <c r="E7" s="135" t="s">
        <v>211</v>
      </c>
      <c r="F7" s="135" t="s">
        <v>212</v>
      </c>
      <c r="G7" s="135" t="s">
        <v>209</v>
      </c>
      <c r="H7" s="136" t="s">
        <v>210</v>
      </c>
    </row>
    <row r="8" spans="2:8" x14ac:dyDescent="0.25">
      <c r="B8" s="137"/>
      <c r="C8" s="133"/>
      <c r="D8" s="133"/>
      <c r="E8" s="133"/>
      <c r="F8" s="133"/>
      <c r="G8" s="133"/>
      <c r="H8" s="138"/>
    </row>
    <row r="9" spans="2:8" x14ac:dyDescent="0.25">
      <c r="B9" s="137"/>
      <c r="C9" s="133"/>
      <c r="D9" s="133"/>
      <c r="E9" s="133"/>
      <c r="F9" s="133"/>
      <c r="G9" s="133"/>
      <c r="H9" s="138"/>
    </row>
    <row r="10" spans="2:8" x14ac:dyDescent="0.25">
      <c r="B10" s="137"/>
      <c r="C10" s="133"/>
      <c r="D10" s="133"/>
      <c r="E10" s="133"/>
      <c r="F10" s="133"/>
      <c r="G10" s="133"/>
      <c r="H10" s="138"/>
    </row>
    <row r="11" spans="2:8" x14ac:dyDescent="0.25">
      <c r="B11" s="137"/>
      <c r="C11" s="133"/>
      <c r="D11" s="133"/>
      <c r="E11" s="133"/>
      <c r="F11" s="133"/>
      <c r="G11" s="133"/>
      <c r="H11" s="138"/>
    </row>
    <row r="12" spans="2:8" x14ac:dyDescent="0.25">
      <c r="B12" s="137"/>
      <c r="C12" s="133"/>
      <c r="D12" s="133"/>
      <c r="E12" s="133"/>
      <c r="F12" s="133"/>
      <c r="G12" s="133"/>
      <c r="H12" s="138"/>
    </row>
    <row r="13" spans="2:8" x14ac:dyDescent="0.25">
      <c r="B13" s="137"/>
      <c r="C13" s="133"/>
      <c r="D13" s="133"/>
      <c r="E13" s="133"/>
      <c r="F13" s="133"/>
      <c r="G13" s="133"/>
      <c r="H13" s="138"/>
    </row>
    <row r="14" spans="2:8" x14ac:dyDescent="0.25">
      <c r="B14" s="137"/>
      <c r="C14" s="133"/>
      <c r="D14" s="133"/>
      <c r="E14" s="133"/>
      <c r="F14" s="133"/>
      <c r="G14" s="133"/>
      <c r="H14" s="138"/>
    </row>
    <row r="15" spans="2:8" x14ac:dyDescent="0.25">
      <c r="B15" s="137"/>
      <c r="C15" s="133"/>
      <c r="D15" s="133"/>
      <c r="E15" s="133"/>
      <c r="F15" s="133"/>
      <c r="G15" s="133"/>
      <c r="H15" s="138"/>
    </row>
    <row r="16" spans="2:8" x14ac:dyDescent="0.25">
      <c r="B16" s="137"/>
      <c r="C16" s="133"/>
      <c r="D16" s="133"/>
      <c r="E16" s="133"/>
      <c r="F16" s="133"/>
      <c r="G16" s="133"/>
      <c r="H16" s="138"/>
    </row>
    <row r="17" spans="2:8" x14ac:dyDescent="0.25">
      <c r="B17" s="137"/>
      <c r="C17" s="133"/>
      <c r="D17" s="133"/>
      <c r="E17" s="133"/>
      <c r="F17" s="133"/>
      <c r="G17" s="133"/>
      <c r="H17" s="138"/>
    </row>
    <row r="18" spans="2:8" x14ac:dyDescent="0.25">
      <c r="B18" s="137"/>
      <c r="C18" s="133"/>
      <c r="D18" s="133"/>
      <c r="E18" s="133"/>
      <c r="F18" s="133"/>
      <c r="G18" s="133"/>
      <c r="H18" s="138"/>
    </row>
    <row r="19" spans="2:8" x14ac:dyDescent="0.25">
      <c r="B19" s="137"/>
      <c r="C19" s="133"/>
      <c r="D19" s="133"/>
      <c r="E19" s="133"/>
      <c r="F19" s="133"/>
      <c r="G19" s="133"/>
      <c r="H19" s="138"/>
    </row>
    <row r="20" spans="2:8" x14ac:dyDescent="0.25">
      <c r="B20" s="137"/>
      <c r="C20" s="133"/>
      <c r="D20" s="133"/>
      <c r="E20" s="133"/>
      <c r="F20" s="133"/>
      <c r="G20" s="133"/>
      <c r="H20" s="138"/>
    </row>
    <row r="21" spans="2:8" x14ac:dyDescent="0.25">
      <c r="B21" s="137"/>
      <c r="C21" s="133"/>
      <c r="D21" s="133"/>
      <c r="E21" s="133"/>
      <c r="F21" s="133"/>
      <c r="G21" s="133"/>
      <c r="H21" s="138"/>
    </row>
    <row r="22" spans="2:8" ht="15.75" thickBot="1" x14ac:dyDescent="0.3">
      <c r="B22" s="139"/>
      <c r="C22" s="140"/>
      <c r="D22" s="140"/>
      <c r="E22" s="140"/>
      <c r="F22" s="140"/>
      <c r="G22" s="140"/>
      <c r="H22" s="141"/>
    </row>
  </sheetData>
  <mergeCells count="2">
    <mergeCell ref="B2:E5"/>
    <mergeCell ref="F3:H5"/>
  </mergeCells>
  <pageMargins left="0.7" right="0.7" top="0.75" bottom="0.75" header="0.3" footer="0.3"/>
  <pageSetup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showGridLines="0" rightToLeft="1" topLeftCell="A7" workbookViewId="0">
      <selection activeCell="G20" sqref="G20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2:9" ht="17.25" customHeight="1" x14ac:dyDescent="0.25">
      <c r="B2" s="166" t="s">
        <v>213</v>
      </c>
      <c r="C2" s="166"/>
      <c r="D2" s="166"/>
      <c r="E2" s="127"/>
    </row>
    <row r="3" spans="2:9" ht="17.25" customHeight="1" x14ac:dyDescent="0.25">
      <c r="B3" s="166"/>
      <c r="C3" s="166"/>
      <c r="D3" s="166"/>
      <c r="E3" s="127"/>
      <c r="F3" s="167" t="s">
        <v>214</v>
      </c>
      <c r="G3" s="167"/>
      <c r="H3" s="167"/>
      <c r="I3" s="167"/>
    </row>
    <row r="4" spans="2:9" ht="17.25" customHeight="1" x14ac:dyDescent="0.25">
      <c r="B4" s="166"/>
      <c r="C4" s="166"/>
      <c r="D4" s="166"/>
      <c r="E4" s="127"/>
      <c r="F4" s="167"/>
      <c r="G4" s="167"/>
      <c r="H4" s="167"/>
      <c r="I4" s="167"/>
    </row>
    <row r="5" spans="2:9" ht="17.25" customHeight="1" x14ac:dyDescent="0.25">
      <c r="B5" s="166"/>
      <c r="C5" s="166"/>
      <c r="D5" s="166"/>
      <c r="E5" s="127"/>
      <c r="F5" s="167"/>
      <c r="G5" s="167"/>
      <c r="H5" s="167"/>
      <c r="I5" s="167"/>
    </row>
    <row r="6" spans="2:9" ht="20.25" x14ac:dyDescent="0.25">
      <c r="B6" s="124"/>
      <c r="D6" s="168" t="s">
        <v>215</v>
      </c>
      <c r="E6" s="168"/>
      <c r="F6" s="168"/>
      <c r="G6" s="125"/>
    </row>
    <row r="7" spans="2:9" ht="21" thickBot="1" x14ac:dyDescent="0.3">
      <c r="B7" s="124">
        <f ca="1">TODAY()</f>
        <v>45078</v>
      </c>
      <c r="D7" s="169"/>
      <c r="E7" s="169"/>
      <c r="F7" s="169"/>
      <c r="G7" s="125"/>
    </row>
    <row r="8" spans="2:9" ht="30" customHeight="1" x14ac:dyDescent="0.25">
      <c r="B8" s="121" t="s">
        <v>206</v>
      </c>
      <c r="C8" s="122" t="s">
        <v>211</v>
      </c>
      <c r="D8" s="122" t="s">
        <v>212</v>
      </c>
      <c r="E8" s="128" t="s">
        <v>223</v>
      </c>
      <c r="F8" s="128" t="s">
        <v>209</v>
      </c>
      <c r="G8" s="128" t="s">
        <v>224</v>
      </c>
      <c r="H8" s="123" t="s">
        <v>210</v>
      </c>
    </row>
    <row r="9" spans="2:9" x14ac:dyDescent="0.25">
      <c r="B9" s="126">
        <v>45066</v>
      </c>
      <c r="C9" s="116"/>
      <c r="D9" s="116">
        <f>40*185</f>
        <v>7400</v>
      </c>
      <c r="E9" s="116"/>
      <c r="F9" s="116" t="s">
        <v>216</v>
      </c>
      <c r="G9" s="131" t="s">
        <v>225</v>
      </c>
      <c r="H9" s="118" t="s">
        <v>220</v>
      </c>
    </row>
    <row r="10" spans="2:9" x14ac:dyDescent="0.25">
      <c r="B10" s="126">
        <v>45066</v>
      </c>
      <c r="C10" s="116"/>
      <c r="D10" s="116">
        <f>5*185</f>
        <v>925</v>
      </c>
      <c r="E10" s="116"/>
      <c r="F10" s="116" t="s">
        <v>217</v>
      </c>
      <c r="G10" s="131" t="s">
        <v>225</v>
      </c>
      <c r="H10" s="118" t="s">
        <v>221</v>
      </c>
    </row>
    <row r="11" spans="2:9" x14ac:dyDescent="0.25">
      <c r="B11" s="126">
        <v>45066</v>
      </c>
      <c r="C11" s="116"/>
      <c r="D11" s="116">
        <f>5*185</f>
        <v>925</v>
      </c>
      <c r="E11" s="116"/>
      <c r="F11" s="116" t="s">
        <v>218</v>
      </c>
      <c r="G11" s="131" t="s">
        <v>225</v>
      </c>
      <c r="H11" s="118" t="s">
        <v>221</v>
      </c>
    </row>
    <row r="12" spans="2:9" x14ac:dyDescent="0.25">
      <c r="B12" s="126">
        <v>45066</v>
      </c>
      <c r="C12" s="116"/>
      <c r="D12" s="116">
        <f>2*35</f>
        <v>70</v>
      </c>
      <c r="E12" s="116"/>
      <c r="F12" s="116" t="s">
        <v>219</v>
      </c>
      <c r="G12" s="131" t="s">
        <v>225</v>
      </c>
      <c r="H12" s="118" t="s">
        <v>222</v>
      </c>
    </row>
    <row r="13" spans="2:9" x14ac:dyDescent="0.25">
      <c r="B13" s="126">
        <v>45067</v>
      </c>
      <c r="C13" s="116">
        <v>4020</v>
      </c>
      <c r="D13" s="116"/>
      <c r="E13" s="116"/>
      <c r="F13" s="116" t="s">
        <v>244</v>
      </c>
      <c r="G13" s="131" t="s">
        <v>225</v>
      </c>
      <c r="H13" s="118"/>
    </row>
    <row r="14" spans="2:9" x14ac:dyDescent="0.25">
      <c r="B14" s="126">
        <v>45068</v>
      </c>
      <c r="C14" s="116">
        <v>5300</v>
      </c>
      <c r="D14" s="116"/>
      <c r="E14" s="116"/>
      <c r="F14" s="116" t="s">
        <v>243</v>
      </c>
      <c r="G14" s="131" t="s">
        <v>225</v>
      </c>
      <c r="H14" s="118"/>
    </row>
    <row r="15" spans="2:9" x14ac:dyDescent="0.25">
      <c r="B15" s="126">
        <v>45069</v>
      </c>
      <c r="C15" s="116"/>
      <c r="D15" s="116">
        <v>1900</v>
      </c>
      <c r="E15" s="116"/>
      <c r="F15" s="116" t="s">
        <v>253</v>
      </c>
      <c r="G15" s="131" t="s">
        <v>225</v>
      </c>
      <c r="H15" s="118" t="s">
        <v>254</v>
      </c>
    </row>
    <row r="16" spans="2:9" x14ac:dyDescent="0.25">
      <c r="B16" s="126">
        <v>45069</v>
      </c>
      <c r="C16" s="116"/>
      <c r="D16" s="116">
        <v>925</v>
      </c>
      <c r="E16" s="116"/>
      <c r="F16" s="116" t="s">
        <v>217</v>
      </c>
      <c r="G16" s="131" t="s">
        <v>225</v>
      </c>
      <c r="H16" s="118" t="s">
        <v>221</v>
      </c>
    </row>
    <row r="17" spans="2:8" x14ac:dyDescent="0.25">
      <c r="B17" s="126">
        <v>45069</v>
      </c>
      <c r="C17" s="116"/>
      <c r="D17" s="116">
        <v>1125</v>
      </c>
      <c r="E17" s="116"/>
      <c r="F17" s="116" t="s">
        <v>255</v>
      </c>
      <c r="G17" s="131" t="s">
        <v>225</v>
      </c>
      <c r="H17" s="118" t="s">
        <v>256</v>
      </c>
    </row>
    <row r="18" spans="2:8" x14ac:dyDescent="0.25">
      <c r="B18" s="126">
        <v>45069</v>
      </c>
      <c r="C18" s="116"/>
      <c r="D18" s="116">
        <v>50</v>
      </c>
      <c r="E18" s="116"/>
      <c r="F18" s="116" t="s">
        <v>266</v>
      </c>
      <c r="G18" s="131"/>
      <c r="H18" s="118"/>
    </row>
    <row r="19" spans="2:8" x14ac:dyDescent="0.25">
      <c r="B19" s="126">
        <v>45070</v>
      </c>
      <c r="C19" s="116">
        <v>4000</v>
      </c>
      <c r="D19" s="116"/>
      <c r="E19" s="116"/>
      <c r="F19" s="116" t="s">
        <v>267</v>
      </c>
      <c r="G19" s="131" t="s">
        <v>225</v>
      </c>
      <c r="H19" s="118"/>
    </row>
    <row r="20" spans="2:8" x14ac:dyDescent="0.25">
      <c r="B20" s="117"/>
      <c r="C20" s="116"/>
      <c r="D20" s="116"/>
      <c r="E20" s="116"/>
      <c r="F20" s="116"/>
      <c r="G20" s="131"/>
      <c r="H20" s="118"/>
    </row>
    <row r="21" spans="2:8" x14ac:dyDescent="0.25">
      <c r="B21" s="117"/>
      <c r="C21" s="116"/>
      <c r="D21" s="116"/>
      <c r="E21" s="116"/>
      <c r="F21" s="116"/>
      <c r="G21" s="131"/>
      <c r="H21" s="118"/>
    </row>
    <row r="22" spans="2:8" x14ac:dyDescent="0.25">
      <c r="B22" s="117"/>
      <c r="C22" s="116"/>
      <c r="D22" s="116"/>
      <c r="E22" s="116"/>
      <c r="F22" s="116"/>
      <c r="G22" s="131"/>
      <c r="H22" s="118"/>
    </row>
    <row r="23" spans="2:8" ht="30.75" customHeight="1" thickBot="1" x14ac:dyDescent="0.3">
      <c r="B23" s="129" t="s">
        <v>6</v>
      </c>
      <c r="C23" s="130">
        <f>SUM(C9:C22)</f>
        <v>13320</v>
      </c>
      <c r="D23" s="119">
        <f>SUM(D9:D22)</f>
        <v>13320</v>
      </c>
      <c r="E23" s="119"/>
      <c r="F23" s="119"/>
      <c r="G23" s="132"/>
      <c r="H23" s="120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showGridLines="0" rightToLeft="1" topLeftCell="A7" workbookViewId="0">
      <selection activeCell="I23" sqref="I23"/>
    </sheetView>
  </sheetViews>
  <sheetFormatPr defaultRowHeight="15" x14ac:dyDescent="0.25"/>
  <cols>
    <col min="2" max="2" width="16" customWidth="1"/>
    <col min="3" max="3" width="12.7109375" customWidth="1"/>
    <col min="4" max="5" width="17.42578125" customWidth="1"/>
    <col min="6" max="7" width="34.5703125" customWidth="1"/>
    <col min="8" max="8" width="25.85546875" customWidth="1"/>
  </cols>
  <sheetData>
    <row r="2" spans="2:9" ht="17.25" customHeight="1" x14ac:dyDescent="0.25">
      <c r="B2" s="166" t="s">
        <v>213</v>
      </c>
      <c r="C2" s="166"/>
      <c r="D2" s="166"/>
      <c r="E2" s="142"/>
    </row>
    <row r="3" spans="2:9" ht="17.25" customHeight="1" x14ac:dyDescent="0.25">
      <c r="B3" s="166"/>
      <c r="C3" s="166"/>
      <c r="D3" s="166"/>
      <c r="E3" s="142"/>
      <c r="F3" s="167" t="s">
        <v>214</v>
      </c>
      <c r="G3" s="167"/>
      <c r="H3" s="167"/>
      <c r="I3" s="167"/>
    </row>
    <row r="4" spans="2:9" ht="17.25" customHeight="1" x14ac:dyDescent="0.25">
      <c r="B4" s="166"/>
      <c r="C4" s="166"/>
      <c r="D4" s="166"/>
      <c r="E4" s="142"/>
      <c r="F4" s="167"/>
      <c r="G4" s="167"/>
      <c r="H4" s="167"/>
      <c r="I4" s="167"/>
    </row>
    <row r="5" spans="2:9" ht="17.25" customHeight="1" x14ac:dyDescent="0.25">
      <c r="B5" s="166"/>
      <c r="C5" s="166"/>
      <c r="D5" s="166"/>
      <c r="E5" s="142"/>
      <c r="F5" s="167"/>
      <c r="G5" s="167"/>
      <c r="H5" s="167"/>
      <c r="I5" s="167"/>
    </row>
    <row r="6" spans="2:9" ht="20.25" x14ac:dyDescent="0.25">
      <c r="B6" s="124"/>
      <c r="D6" s="168" t="s">
        <v>215</v>
      </c>
      <c r="E6" s="168"/>
      <c r="F6" s="168"/>
      <c r="G6" s="143"/>
    </row>
    <row r="7" spans="2:9" ht="21" thickBot="1" x14ac:dyDescent="0.3">
      <c r="B7" s="124">
        <f ca="1">TODAY()</f>
        <v>45078</v>
      </c>
      <c r="D7" s="169"/>
      <c r="E7" s="169"/>
      <c r="F7" s="169"/>
      <c r="G7" s="143"/>
    </row>
    <row r="8" spans="2:9" ht="30" customHeight="1" x14ac:dyDescent="0.25">
      <c r="B8" s="121" t="s">
        <v>206</v>
      </c>
      <c r="C8" s="122" t="s">
        <v>211</v>
      </c>
      <c r="D8" s="122" t="s">
        <v>212</v>
      </c>
      <c r="E8" s="128" t="s">
        <v>223</v>
      </c>
      <c r="F8" s="128" t="s">
        <v>209</v>
      </c>
      <c r="G8" s="128" t="s">
        <v>224</v>
      </c>
      <c r="H8" s="123" t="s">
        <v>210</v>
      </c>
    </row>
    <row r="9" spans="2:9" x14ac:dyDescent="0.25">
      <c r="B9" s="126">
        <v>45069</v>
      </c>
      <c r="C9" s="116"/>
      <c r="D9" s="116">
        <v>1350</v>
      </c>
      <c r="E9" s="116"/>
      <c r="F9" s="116" t="s">
        <v>288</v>
      </c>
      <c r="G9" s="131" t="s">
        <v>257</v>
      </c>
      <c r="H9" s="118"/>
    </row>
    <row r="10" spans="2:9" x14ac:dyDescent="0.25">
      <c r="B10" s="126">
        <v>45069</v>
      </c>
      <c r="C10" s="116"/>
      <c r="D10" s="116">
        <v>50</v>
      </c>
      <c r="E10" s="116"/>
      <c r="F10" s="116" t="s">
        <v>289</v>
      </c>
      <c r="G10" s="131"/>
      <c r="H10" s="118"/>
    </row>
    <row r="11" spans="2:9" x14ac:dyDescent="0.25">
      <c r="B11" s="126">
        <v>45069</v>
      </c>
      <c r="C11" s="116"/>
      <c r="D11" s="116">
        <v>1200</v>
      </c>
      <c r="E11" s="116"/>
      <c r="F11" s="116" t="s">
        <v>290</v>
      </c>
      <c r="G11" s="131"/>
      <c r="H11" s="118"/>
    </row>
    <row r="12" spans="2:9" x14ac:dyDescent="0.25">
      <c r="B12" s="126">
        <v>45069</v>
      </c>
      <c r="C12" s="116"/>
      <c r="D12" s="116">
        <v>50</v>
      </c>
      <c r="E12" s="116"/>
      <c r="F12" s="116" t="s">
        <v>289</v>
      </c>
      <c r="G12" s="131"/>
      <c r="H12" s="118"/>
    </row>
    <row r="13" spans="2:9" x14ac:dyDescent="0.25">
      <c r="B13" s="126">
        <v>45069</v>
      </c>
      <c r="C13" s="116"/>
      <c r="D13" s="116">
        <v>1250</v>
      </c>
      <c r="E13" s="116"/>
      <c r="F13" s="116" t="s">
        <v>291</v>
      </c>
      <c r="G13" s="131"/>
      <c r="H13" s="118"/>
    </row>
    <row r="14" spans="2:9" x14ac:dyDescent="0.25">
      <c r="B14" s="126">
        <v>45069</v>
      </c>
      <c r="C14" s="116"/>
      <c r="D14" s="116">
        <v>50</v>
      </c>
      <c r="E14" s="116"/>
      <c r="F14" s="116" t="s">
        <v>289</v>
      </c>
      <c r="G14" s="131"/>
      <c r="H14" s="118"/>
    </row>
    <row r="15" spans="2:9" x14ac:dyDescent="0.25">
      <c r="B15" s="126">
        <v>45074</v>
      </c>
      <c r="C15" s="116"/>
      <c r="D15" s="116">
        <v>900</v>
      </c>
      <c r="E15" s="116"/>
      <c r="F15" s="116" t="s">
        <v>292</v>
      </c>
      <c r="G15" s="131"/>
      <c r="H15" s="118"/>
    </row>
    <row r="16" spans="2:9" x14ac:dyDescent="0.25">
      <c r="B16" s="126">
        <v>45074</v>
      </c>
      <c r="C16" s="116"/>
      <c r="D16" s="116">
        <v>50</v>
      </c>
      <c r="E16" s="116"/>
      <c r="F16" s="116" t="s">
        <v>289</v>
      </c>
      <c r="G16" s="131"/>
      <c r="H16" s="118"/>
    </row>
    <row r="17" spans="2:8" x14ac:dyDescent="0.25">
      <c r="B17" s="126">
        <v>45074</v>
      </c>
      <c r="C17" s="116">
        <v>4900</v>
      </c>
      <c r="D17" s="116"/>
      <c r="E17" s="116"/>
      <c r="F17" s="116" t="s">
        <v>293</v>
      </c>
      <c r="G17" s="131" t="s">
        <v>257</v>
      </c>
      <c r="H17" s="118"/>
    </row>
    <row r="18" spans="2:8" x14ac:dyDescent="0.25">
      <c r="B18" s="117"/>
      <c r="C18" s="116"/>
      <c r="D18" s="116"/>
      <c r="E18" s="116"/>
      <c r="F18" s="116"/>
      <c r="G18" s="131"/>
      <c r="H18" s="118"/>
    </row>
    <row r="19" spans="2:8" x14ac:dyDescent="0.25">
      <c r="B19" s="117"/>
      <c r="C19" s="116"/>
      <c r="D19" s="116"/>
      <c r="E19" s="116"/>
      <c r="F19" s="116"/>
      <c r="G19" s="131"/>
      <c r="H19" s="118"/>
    </row>
    <row r="20" spans="2:8" x14ac:dyDescent="0.25">
      <c r="B20" s="117"/>
      <c r="C20" s="116"/>
      <c r="D20" s="116"/>
      <c r="E20" s="116"/>
      <c r="F20" s="116"/>
      <c r="G20" s="131"/>
      <c r="H20" s="118"/>
    </row>
    <row r="21" spans="2:8" x14ac:dyDescent="0.25">
      <c r="B21" s="117"/>
      <c r="C21" s="116"/>
      <c r="D21" s="116"/>
      <c r="E21" s="116"/>
      <c r="F21" s="116"/>
      <c r="G21" s="131"/>
      <c r="H21" s="118"/>
    </row>
    <row r="22" spans="2:8" x14ac:dyDescent="0.25">
      <c r="B22" s="117"/>
      <c r="C22" s="116"/>
      <c r="D22" s="116"/>
      <c r="E22" s="116"/>
      <c r="F22" s="116"/>
      <c r="G22" s="131"/>
      <c r="H22" s="118"/>
    </row>
    <row r="23" spans="2:8" ht="30.75" customHeight="1" thickBot="1" x14ac:dyDescent="0.3">
      <c r="B23" s="129" t="s">
        <v>6</v>
      </c>
      <c r="C23" s="130">
        <f>SUM(C9:C22)</f>
        <v>4900</v>
      </c>
      <c r="D23" s="130">
        <f>SUM(D9:D22)</f>
        <v>4900</v>
      </c>
      <c r="E23" s="119"/>
      <c r="F23" s="119"/>
      <c r="G23" s="132"/>
      <c r="H23" s="120"/>
    </row>
  </sheetData>
  <mergeCells count="3">
    <mergeCell ref="B2:D5"/>
    <mergeCell ref="F3:I5"/>
    <mergeCell ref="D6:F7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rightToLeft="1" topLeftCell="A8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2"/>
      <c r="B4" s="1"/>
      <c r="C4" s="1" t="s">
        <v>14</v>
      </c>
      <c r="D4" s="34"/>
      <c r="E4" s="82"/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/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/>
      <c r="E7" s="82"/>
      <c r="F7" s="37">
        <f t="shared" si="0"/>
        <v>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/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/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0</v>
      </c>
      <c r="E31" s="87"/>
      <c r="F31" s="37">
        <f t="shared" si="0"/>
        <v>0</v>
      </c>
      <c r="G31" s="88">
        <f>SUM(G4:G30)</f>
        <v>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0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0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0</v>
      </c>
      <c r="C38" s="22"/>
      <c r="D38" s="3"/>
      <c r="E38" s="15">
        <v>10</v>
      </c>
      <c r="F38" s="16"/>
      <c r="G38" s="17">
        <f>+E38*F38</f>
        <v>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0</v>
      </c>
    </row>
    <row r="42" spans="1:7" ht="15.75" thickTop="1" x14ac:dyDescent="0.25"/>
  </sheetData>
  <mergeCells count="6">
    <mergeCell ref="E41:F41"/>
    <mergeCell ref="E2:L2"/>
    <mergeCell ref="A31:C31"/>
    <mergeCell ref="B34:C34"/>
    <mergeCell ref="B35:C35"/>
    <mergeCell ref="B36:C36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3" zoomScale="55" zoomScaleNormal="55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5.140625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45053</v>
      </c>
      <c r="B4" s="1"/>
      <c r="C4" s="1" t="s">
        <v>14</v>
      </c>
      <c r="D4" s="34">
        <v>314</v>
      </c>
      <c r="E4" s="82"/>
      <c r="F4" s="37">
        <f>SUM(G4:T4)</f>
        <v>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83"/>
    </row>
    <row r="5" spans="1:20" ht="15.75" x14ac:dyDescent="0.25">
      <c r="A5" s="41">
        <v>45053</v>
      </c>
      <c r="B5" s="1"/>
      <c r="C5" s="1" t="s">
        <v>15</v>
      </c>
      <c r="D5" s="34">
        <v>842</v>
      </c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45053</v>
      </c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41">
        <v>45053</v>
      </c>
      <c r="B7" s="1"/>
      <c r="C7" s="1" t="s">
        <v>17</v>
      </c>
      <c r="D7" s="34">
        <v>273</v>
      </c>
      <c r="E7" s="82" t="s">
        <v>78</v>
      </c>
      <c r="F7" s="37">
        <f t="shared" si="0"/>
        <v>1310</v>
      </c>
      <c r="G7" s="37"/>
      <c r="H7" s="37"/>
      <c r="I7" s="37"/>
      <c r="J7" s="37"/>
      <c r="K7" s="37"/>
      <c r="L7" s="37"/>
      <c r="M7" s="38"/>
      <c r="N7" s="38"/>
      <c r="O7" s="38">
        <v>1310</v>
      </c>
      <c r="P7" s="38"/>
      <c r="Q7" s="39"/>
      <c r="R7" s="40"/>
      <c r="S7" s="40"/>
      <c r="T7" s="84"/>
    </row>
    <row r="8" spans="1:20" ht="15.75" x14ac:dyDescent="0.25">
      <c r="A8" s="41">
        <v>45053</v>
      </c>
      <c r="B8" s="1"/>
      <c r="C8" s="1" t="s">
        <v>18</v>
      </c>
      <c r="D8" s="34">
        <v>912</v>
      </c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41">
        <v>45053</v>
      </c>
      <c r="B9" s="1"/>
      <c r="C9" s="1" t="s">
        <v>30</v>
      </c>
      <c r="D9" s="34">
        <v>-2</v>
      </c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2339</v>
      </c>
      <c r="E31" s="87"/>
      <c r="F31" s="37">
        <f t="shared" si="0"/>
        <v>1310</v>
      </c>
      <c r="G31" s="88">
        <f>SUM(G4:G30)</f>
        <v>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0</v>
      </c>
      <c r="M31" s="88">
        <f t="shared" si="1"/>
        <v>0</v>
      </c>
      <c r="N31" s="88">
        <f t="shared" si="1"/>
        <v>0</v>
      </c>
      <c r="O31" s="88">
        <f t="shared" si="1"/>
        <v>1310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10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10" ht="48.75" customHeight="1" thickTop="1" x14ac:dyDescent="0.25">
      <c r="A34" s="12" t="s">
        <v>19</v>
      </c>
      <c r="B34" s="151">
        <f>+D31</f>
        <v>2339</v>
      </c>
      <c r="C34" s="152"/>
      <c r="E34" s="15">
        <v>200</v>
      </c>
      <c r="F34" s="16"/>
      <c r="G34" s="17">
        <f>+E34*F34</f>
        <v>0</v>
      </c>
    </row>
    <row r="35" spans="1:10" ht="46.5" customHeight="1" x14ac:dyDescent="0.25">
      <c r="A35" s="19" t="s">
        <v>20</v>
      </c>
      <c r="B35" s="153">
        <f>D8</f>
        <v>912</v>
      </c>
      <c r="C35" s="154"/>
      <c r="E35" s="15">
        <v>100</v>
      </c>
      <c r="F35" s="16"/>
      <c r="G35" s="17">
        <f t="shared" ref="G35:G37" si="2">+E35*F35</f>
        <v>0</v>
      </c>
      <c r="J35">
        <f>1427-1310</f>
        <v>117</v>
      </c>
    </row>
    <row r="36" spans="1:10" ht="46.5" customHeight="1" x14ac:dyDescent="0.25">
      <c r="A36" s="19" t="s">
        <v>21</v>
      </c>
      <c r="B36" s="153">
        <f>F31</f>
        <v>1310</v>
      </c>
      <c r="C36" s="154"/>
      <c r="E36" s="15">
        <v>50</v>
      </c>
      <c r="F36" s="16"/>
      <c r="G36" s="17">
        <f t="shared" si="2"/>
        <v>0</v>
      </c>
    </row>
    <row r="37" spans="1:10" ht="51.75" customHeight="1" x14ac:dyDescent="0.25">
      <c r="A37" s="19" t="s">
        <v>22</v>
      </c>
      <c r="B37" s="21">
        <f>+B34-B35-B36</f>
        <v>117</v>
      </c>
      <c r="C37" s="22"/>
      <c r="E37" s="15">
        <v>20</v>
      </c>
      <c r="F37" s="16"/>
      <c r="G37" s="17">
        <f t="shared" si="2"/>
        <v>0</v>
      </c>
    </row>
    <row r="38" spans="1:10" ht="46.5" customHeight="1" x14ac:dyDescent="0.25">
      <c r="A38" s="19" t="s">
        <v>23</v>
      </c>
      <c r="B38" s="21">
        <f>G41</f>
        <v>117</v>
      </c>
      <c r="C38" s="22"/>
      <c r="D38" s="3"/>
      <c r="E38" s="15">
        <v>10</v>
      </c>
      <c r="F38" s="16">
        <v>10</v>
      </c>
      <c r="G38" s="17">
        <f>+E38*F38</f>
        <v>100</v>
      </c>
    </row>
    <row r="39" spans="1:10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/>
      <c r="G39" s="17">
        <f>+E39*F39</f>
        <v>0</v>
      </c>
    </row>
    <row r="40" spans="1:10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17</v>
      </c>
      <c r="G40" s="17">
        <f>+E40*F40</f>
        <v>17</v>
      </c>
    </row>
    <row r="41" spans="1:10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117</v>
      </c>
    </row>
    <row r="42" spans="1:10" ht="15.75" thickTop="1" x14ac:dyDescent="0.25"/>
  </sheetData>
  <mergeCells count="6">
    <mergeCell ref="E41:F41"/>
    <mergeCell ref="E2:L2"/>
    <mergeCell ref="A31:C31"/>
    <mergeCell ref="B34:C34"/>
    <mergeCell ref="B35:C35"/>
    <mergeCell ref="B36:C36"/>
  </mergeCells>
  <printOptions horizontalCentered="1" verticalCentered="1"/>
  <pageMargins left="0.7" right="0.7" top="0.75" bottom="0.75" header="0.3" footer="0.3"/>
  <pageSetup scale="37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" zoomScale="80" zoomScaleNormal="8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30.7109375" bestFit="1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45082</v>
      </c>
      <c r="B4" s="1">
        <v>61</v>
      </c>
      <c r="C4" s="1" t="s">
        <v>14</v>
      </c>
      <c r="D4" s="34">
        <v>479</v>
      </c>
      <c r="E4" s="82" t="s">
        <v>52</v>
      </c>
      <c r="F4" s="37">
        <f>SUM(G4:T4)</f>
        <v>1019</v>
      </c>
      <c r="G4" s="37"/>
      <c r="H4" s="53">
        <v>80</v>
      </c>
      <c r="I4" s="37">
        <v>510</v>
      </c>
      <c r="J4" s="37">
        <v>345</v>
      </c>
      <c r="K4" s="37"/>
      <c r="L4" s="37"/>
      <c r="M4" s="37">
        <v>20</v>
      </c>
      <c r="N4" s="37"/>
      <c r="O4" s="37">
        <v>64</v>
      </c>
      <c r="P4" s="37"/>
      <c r="Q4" s="37"/>
      <c r="R4" s="37"/>
      <c r="S4" s="37"/>
      <c r="T4" s="83"/>
    </row>
    <row r="5" spans="1:20" ht="15.75" x14ac:dyDescent="0.25">
      <c r="A5" s="2"/>
      <c r="B5" s="1"/>
      <c r="C5" s="1" t="s">
        <v>15</v>
      </c>
      <c r="D5" s="34">
        <v>1425</v>
      </c>
      <c r="E5" s="82"/>
      <c r="F5" s="37">
        <f t="shared" ref="F5:F31" si="0">SUM(G5:T5)</f>
        <v>0</v>
      </c>
      <c r="G5" s="37"/>
      <c r="H5" s="37"/>
      <c r="I5" s="37"/>
      <c r="J5" s="37"/>
      <c r="K5" s="37"/>
      <c r="L5" s="37"/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2"/>
      <c r="B6" s="1"/>
      <c r="C6" s="1" t="s">
        <v>16</v>
      </c>
      <c r="D6" s="34"/>
      <c r="E6" s="82"/>
      <c r="F6" s="37">
        <f t="shared" si="0"/>
        <v>0</v>
      </c>
      <c r="G6" s="37"/>
      <c r="H6" s="37"/>
      <c r="I6" s="37"/>
      <c r="J6" s="37"/>
      <c r="K6" s="37"/>
      <c r="L6" s="37"/>
      <c r="M6" s="38"/>
      <c r="N6" s="38"/>
      <c r="O6" s="38"/>
      <c r="P6" s="38"/>
      <c r="Q6" s="39"/>
      <c r="R6" s="40"/>
      <c r="S6" s="40"/>
      <c r="T6" s="84"/>
    </row>
    <row r="7" spans="1:20" ht="15.75" x14ac:dyDescent="0.25">
      <c r="A7" s="2"/>
      <c r="B7" s="1"/>
      <c r="C7" s="1" t="s">
        <v>17</v>
      </c>
      <c r="D7" s="34">
        <v>847</v>
      </c>
      <c r="E7" s="82" t="s">
        <v>79</v>
      </c>
      <c r="F7" s="37">
        <f t="shared" si="0"/>
        <v>1180</v>
      </c>
      <c r="G7" s="37"/>
      <c r="H7" s="37"/>
      <c r="I7" s="37"/>
      <c r="J7" s="37"/>
      <c r="K7" s="37"/>
      <c r="L7" s="37"/>
      <c r="M7" s="38"/>
      <c r="N7" s="38"/>
      <c r="O7" s="38">
        <v>1180</v>
      </c>
      <c r="P7" s="38"/>
      <c r="Q7" s="39"/>
      <c r="R7" s="40"/>
      <c r="S7" s="40"/>
      <c r="T7" s="84"/>
    </row>
    <row r="8" spans="1:20" ht="15.75" x14ac:dyDescent="0.25">
      <c r="A8" s="2"/>
      <c r="B8" s="1"/>
      <c r="C8" s="1" t="s">
        <v>18</v>
      </c>
      <c r="D8" s="34">
        <v>61</v>
      </c>
      <c r="E8" s="82"/>
      <c r="F8" s="37">
        <f t="shared" si="0"/>
        <v>0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0"/>
      <c r="T8" s="84"/>
    </row>
    <row r="9" spans="1:20" ht="15.75" x14ac:dyDescent="0.25">
      <c r="A9" s="2"/>
      <c r="B9" s="1"/>
      <c r="C9" s="1" t="s">
        <v>30</v>
      </c>
      <c r="D9" s="34"/>
      <c r="E9" s="82"/>
      <c r="F9" s="37">
        <f t="shared" si="0"/>
        <v>0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2"/>
      <c r="B10" s="1"/>
      <c r="C10" s="1" t="s">
        <v>203</v>
      </c>
      <c r="D10" s="34"/>
      <c r="E10" s="82"/>
      <c r="F10" s="37">
        <f t="shared" si="0"/>
        <v>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2"/>
      <c r="B11" s="1"/>
      <c r="C11" s="1"/>
      <c r="D11" s="34"/>
      <c r="E11" s="82"/>
      <c r="F11" s="37">
        <f t="shared" si="0"/>
        <v>0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2"/>
      <c r="B12" s="1"/>
      <c r="C12" s="1"/>
      <c r="D12" s="34"/>
      <c r="E12" s="82"/>
      <c r="F12" s="37">
        <f t="shared" si="0"/>
        <v>0</v>
      </c>
      <c r="G12" s="37"/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2"/>
      <c r="B13" s="1"/>
      <c r="C13" s="1"/>
      <c r="D13" s="34"/>
      <c r="E13" s="82"/>
      <c r="F13" s="37">
        <f t="shared" si="0"/>
        <v>0</v>
      </c>
      <c r="G13" s="37"/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2"/>
      <c r="B14" s="1"/>
      <c r="C14" s="1"/>
      <c r="D14" s="34"/>
      <c r="E14" s="82"/>
      <c r="F14" s="37">
        <f t="shared" si="0"/>
        <v>0</v>
      </c>
      <c r="G14" s="37"/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2"/>
      <c r="B15" s="1"/>
      <c r="C15" s="1"/>
      <c r="D15" s="34"/>
      <c r="E15" s="82"/>
      <c r="F15" s="37">
        <f t="shared" si="0"/>
        <v>0</v>
      </c>
      <c r="G15" s="37"/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2"/>
      <c r="B16" s="1"/>
      <c r="C16" s="1"/>
      <c r="D16" s="34"/>
      <c r="E16" s="82"/>
      <c r="F16" s="37">
        <f t="shared" si="0"/>
        <v>0</v>
      </c>
      <c r="G16" s="37"/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2"/>
      <c r="B17" s="1"/>
      <c r="C17" s="1"/>
      <c r="D17" s="34"/>
      <c r="E17" s="82"/>
      <c r="F17" s="37">
        <f t="shared" si="0"/>
        <v>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2"/>
      <c r="B18" s="1"/>
      <c r="C18" s="1"/>
      <c r="D18" s="34"/>
      <c r="E18" s="82"/>
      <c r="F18" s="37">
        <f t="shared" si="0"/>
        <v>0</v>
      </c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2"/>
      <c r="B19" s="1"/>
      <c r="C19" s="1"/>
      <c r="D19" s="34"/>
      <c r="E19" s="82"/>
      <c r="F19" s="37">
        <f t="shared" si="0"/>
        <v>0</v>
      </c>
      <c r="G19" s="37"/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2"/>
      <c r="B20" s="1"/>
      <c r="C20" s="1"/>
      <c r="D20" s="34"/>
      <c r="E20" s="82"/>
      <c r="F20" s="37">
        <f t="shared" si="0"/>
        <v>0</v>
      </c>
      <c r="G20" s="37"/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2"/>
      <c r="B21" s="1"/>
      <c r="C21" s="1"/>
      <c r="D21" s="34"/>
      <c r="E21" s="82"/>
      <c r="F21" s="37">
        <f t="shared" si="0"/>
        <v>0</v>
      </c>
      <c r="G21" s="37"/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2"/>
      <c r="B22" s="1"/>
      <c r="C22" s="1"/>
      <c r="D22" s="34"/>
      <c r="E22" s="82"/>
      <c r="F22" s="37">
        <f t="shared" si="0"/>
        <v>0</v>
      </c>
      <c r="G22" s="37"/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2"/>
      <c r="B23" s="1"/>
      <c r="C23" s="1"/>
      <c r="D23" s="34"/>
      <c r="E23" s="82"/>
      <c r="F23" s="37">
        <f t="shared" si="0"/>
        <v>0</v>
      </c>
      <c r="G23" s="37"/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2"/>
      <c r="B24" s="1"/>
      <c r="C24" s="1"/>
      <c r="D24" s="34"/>
      <c r="E24" s="82"/>
      <c r="F24" s="37">
        <f t="shared" si="0"/>
        <v>0</v>
      </c>
      <c r="G24" s="37"/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2"/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10"/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46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46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46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46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2812</v>
      </c>
      <c r="E31" s="87"/>
      <c r="F31" s="37">
        <f t="shared" si="0"/>
        <v>2199</v>
      </c>
      <c r="G31" s="88">
        <f>SUM(G4:G30)</f>
        <v>0</v>
      </c>
      <c r="H31" s="88">
        <f t="shared" ref="H31:T31" si="1">SUM(H4:H30)</f>
        <v>80</v>
      </c>
      <c r="I31" s="88">
        <f t="shared" si="1"/>
        <v>510</v>
      </c>
      <c r="J31" s="88">
        <f t="shared" si="1"/>
        <v>345</v>
      </c>
      <c r="K31" s="88">
        <f t="shared" si="1"/>
        <v>0</v>
      </c>
      <c r="L31" s="88">
        <f t="shared" si="1"/>
        <v>0</v>
      </c>
      <c r="M31" s="88">
        <f t="shared" si="1"/>
        <v>20</v>
      </c>
      <c r="N31" s="88">
        <f t="shared" si="1"/>
        <v>0</v>
      </c>
      <c r="O31" s="88">
        <f t="shared" si="1"/>
        <v>1244</v>
      </c>
      <c r="P31" s="88">
        <f t="shared" si="1"/>
        <v>0</v>
      </c>
      <c r="Q31" s="88">
        <f t="shared" si="1"/>
        <v>0</v>
      </c>
      <c r="R31" s="88">
        <f t="shared" si="1"/>
        <v>0</v>
      </c>
      <c r="S31" s="88">
        <f t="shared" si="1"/>
        <v>0</v>
      </c>
      <c r="T31" s="88">
        <f t="shared" si="1"/>
        <v>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2812</v>
      </c>
      <c r="C34" s="152"/>
      <c r="E34" s="15">
        <v>200</v>
      </c>
      <c r="F34" s="16">
        <v>1</v>
      </c>
      <c r="G34" s="17">
        <f>+E34*F34</f>
        <v>200</v>
      </c>
    </row>
    <row r="35" spans="1:7" ht="46.5" customHeight="1" x14ac:dyDescent="0.25">
      <c r="A35" s="19" t="s">
        <v>20</v>
      </c>
      <c r="B35" s="153">
        <f>D8</f>
        <v>61</v>
      </c>
      <c r="C35" s="154"/>
      <c r="E35" s="15">
        <v>100</v>
      </c>
      <c r="F35" s="16">
        <v>2</v>
      </c>
      <c r="G35" s="17">
        <f t="shared" ref="G35:G37" si="2">+E35*F35</f>
        <v>200</v>
      </c>
    </row>
    <row r="36" spans="1:7" ht="46.5" customHeight="1" x14ac:dyDescent="0.25">
      <c r="A36" s="19" t="s">
        <v>21</v>
      </c>
      <c r="B36" s="153">
        <f>F31</f>
        <v>2199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552</v>
      </c>
      <c r="C37" s="22"/>
      <c r="E37" s="15">
        <v>20</v>
      </c>
      <c r="F37" s="16"/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487</v>
      </c>
      <c r="C38" s="22"/>
      <c r="D38" s="3"/>
      <c r="E38" s="15">
        <v>10</v>
      </c>
      <c r="F38" s="16">
        <v>7</v>
      </c>
      <c r="G38" s="17">
        <f>+E38*F38</f>
        <v>70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65</v>
      </c>
      <c r="C40" s="22"/>
      <c r="E40" s="15">
        <v>1</v>
      </c>
      <c r="F40" s="16">
        <v>12</v>
      </c>
      <c r="G40" s="17">
        <f>+E40*F40</f>
        <v>12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487</v>
      </c>
    </row>
    <row r="42" spans="1:7" ht="15.75" thickTop="1" x14ac:dyDescent="0.25"/>
  </sheetData>
  <mergeCells count="6">
    <mergeCell ref="E41:F41"/>
    <mergeCell ref="E2:L2"/>
    <mergeCell ref="A31:C31"/>
    <mergeCell ref="B34:C34"/>
    <mergeCell ref="B35:C35"/>
    <mergeCell ref="B36:C36"/>
  </mergeCells>
  <printOptions horizontalCentered="1" verticalCentered="1"/>
  <pageMargins left="0.7" right="0.7" top="0.75" bottom="0.75" header="0.3" footer="0.3"/>
  <pageSetup scale="37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view="pageBreakPreview" topLeftCell="A2" zoomScale="60" zoomScaleNormal="70" workbookViewId="0">
      <pane ySplit="2" topLeftCell="A31" activePane="bottomLeft" state="frozen"/>
      <selection activeCell="N23" sqref="N23"/>
      <selection pane="bottomLeft"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8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4.140625" bestFit="1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42">
        <f ca="1">TODAY()</f>
        <v>45078</v>
      </c>
      <c r="F2" s="25"/>
      <c r="G2" s="25"/>
      <c r="H2" s="25"/>
      <c r="I2" s="25"/>
      <c r="J2" s="25"/>
      <c r="K2" s="25"/>
      <c r="L2" s="25"/>
    </row>
    <row r="3" spans="1:20" ht="36.75" customHeight="1" thickTop="1" thickBot="1" x14ac:dyDescent="0.3">
      <c r="A3" s="30" t="s">
        <v>4</v>
      </c>
      <c r="B3" s="31" t="s">
        <v>3</v>
      </c>
      <c r="C3" s="31" t="s">
        <v>1</v>
      </c>
      <c r="D3" s="89" t="s">
        <v>2</v>
      </c>
      <c r="E3" s="100" t="s">
        <v>1</v>
      </c>
      <c r="F3" s="101" t="s">
        <v>13</v>
      </c>
      <c r="G3" s="102" t="s">
        <v>5</v>
      </c>
      <c r="H3" s="103" t="s">
        <v>8</v>
      </c>
      <c r="I3" s="104" t="s">
        <v>9</v>
      </c>
      <c r="J3" s="104" t="s">
        <v>10</v>
      </c>
      <c r="K3" s="104" t="s">
        <v>11</v>
      </c>
      <c r="L3" s="104" t="s">
        <v>12</v>
      </c>
      <c r="M3" s="104" t="s">
        <v>31</v>
      </c>
      <c r="N3" s="104" t="s">
        <v>136</v>
      </c>
      <c r="O3" s="104" t="s">
        <v>32</v>
      </c>
      <c r="P3" s="104" t="s">
        <v>38</v>
      </c>
      <c r="Q3" s="104" t="s">
        <v>40</v>
      </c>
      <c r="R3" s="104" t="s">
        <v>75</v>
      </c>
      <c r="S3" s="104" t="s">
        <v>74</v>
      </c>
      <c r="T3" s="105" t="s">
        <v>76</v>
      </c>
    </row>
    <row r="4" spans="1:20" ht="15.75" thickTop="1" x14ac:dyDescent="0.25">
      <c r="A4" s="28">
        <v>45053</v>
      </c>
      <c r="B4" s="29">
        <v>68</v>
      </c>
      <c r="C4" s="29" t="s">
        <v>14</v>
      </c>
      <c r="D4" s="90">
        <v>1395</v>
      </c>
      <c r="E4" s="106" t="s">
        <v>12</v>
      </c>
      <c r="F4" s="26">
        <f>SUM(G4:T4)</f>
        <v>90</v>
      </c>
      <c r="G4" s="32"/>
      <c r="H4" s="9"/>
      <c r="I4" s="9"/>
      <c r="J4" s="9"/>
      <c r="K4" s="9"/>
      <c r="L4" s="62">
        <v>90</v>
      </c>
      <c r="M4" s="9"/>
      <c r="N4" s="9"/>
      <c r="O4" s="9"/>
      <c r="P4" s="9"/>
      <c r="Q4" s="34"/>
      <c r="R4" s="40"/>
      <c r="S4" s="40"/>
      <c r="T4" s="107"/>
    </row>
    <row r="5" spans="1:20" x14ac:dyDescent="0.25">
      <c r="A5" s="27"/>
      <c r="B5" s="1"/>
      <c r="C5" s="1" t="s">
        <v>15</v>
      </c>
      <c r="D5" s="34">
        <v>2274</v>
      </c>
      <c r="E5" s="106" t="s">
        <v>33</v>
      </c>
      <c r="F5" s="26">
        <f t="shared" ref="F5:F31" si="0">SUM(G5:T5)</f>
        <v>40</v>
      </c>
      <c r="G5" s="32"/>
      <c r="H5" s="9"/>
      <c r="I5" s="9"/>
      <c r="J5" s="9"/>
      <c r="K5" s="9"/>
      <c r="L5" s="9"/>
      <c r="M5" s="62">
        <v>40</v>
      </c>
      <c r="N5" s="62"/>
      <c r="O5" s="9"/>
      <c r="P5" s="9"/>
      <c r="Q5" s="34"/>
      <c r="R5" s="40"/>
      <c r="S5" s="40"/>
      <c r="T5" s="84"/>
    </row>
    <row r="6" spans="1:20" x14ac:dyDescent="0.25">
      <c r="A6" s="27"/>
      <c r="B6" s="1"/>
      <c r="C6" s="1" t="s">
        <v>16</v>
      </c>
      <c r="E6" s="106" t="s">
        <v>34</v>
      </c>
      <c r="F6" s="26">
        <f t="shared" si="0"/>
        <v>65</v>
      </c>
      <c r="G6" s="32"/>
      <c r="H6" s="9"/>
      <c r="I6" s="9"/>
      <c r="J6" s="9"/>
      <c r="K6" s="9"/>
      <c r="L6" s="9"/>
      <c r="M6" s="9"/>
      <c r="N6" s="9"/>
      <c r="O6" s="62">
        <v>65</v>
      </c>
      <c r="P6" s="9"/>
      <c r="Q6" s="34"/>
      <c r="R6" s="40"/>
      <c r="S6" s="40"/>
      <c r="T6" s="84"/>
    </row>
    <row r="7" spans="1:20" x14ac:dyDescent="0.25">
      <c r="A7" s="27"/>
      <c r="B7" s="1"/>
      <c r="C7" s="1" t="s">
        <v>17</v>
      </c>
      <c r="D7" s="34">
        <v>426</v>
      </c>
      <c r="E7" s="106" t="s">
        <v>35</v>
      </c>
      <c r="F7" s="26">
        <f t="shared" si="0"/>
        <v>40</v>
      </c>
      <c r="G7" s="32"/>
      <c r="H7" s="9"/>
      <c r="I7" s="9"/>
      <c r="J7" s="9"/>
      <c r="K7" s="9"/>
      <c r="L7" s="9"/>
      <c r="M7" s="9"/>
      <c r="N7" s="9"/>
      <c r="O7" s="62">
        <v>40</v>
      </c>
      <c r="P7" s="9"/>
      <c r="Q7" s="34"/>
      <c r="R7" s="40"/>
      <c r="S7" s="40"/>
      <c r="T7" s="84"/>
    </row>
    <row r="8" spans="1:20" x14ac:dyDescent="0.25">
      <c r="A8" s="27"/>
      <c r="B8" s="1" t="s">
        <v>57</v>
      </c>
      <c r="C8" s="1" t="s">
        <v>18</v>
      </c>
      <c r="D8" s="34">
        <f>170+105+62</f>
        <v>337</v>
      </c>
      <c r="E8" s="106" t="s">
        <v>36</v>
      </c>
      <c r="F8" s="26">
        <f t="shared" si="0"/>
        <v>15</v>
      </c>
      <c r="G8" s="32"/>
      <c r="H8" s="9"/>
      <c r="I8" s="9"/>
      <c r="J8" s="9"/>
      <c r="K8" s="9"/>
      <c r="L8" s="9"/>
      <c r="M8" s="9"/>
      <c r="N8" s="9"/>
      <c r="O8" s="62">
        <v>15</v>
      </c>
      <c r="P8" s="9"/>
      <c r="Q8" s="34"/>
      <c r="R8" s="40"/>
      <c r="S8" s="40"/>
      <c r="T8" s="84"/>
    </row>
    <row r="9" spans="1:20" x14ac:dyDescent="0.25">
      <c r="A9" s="27"/>
      <c r="B9" s="1"/>
      <c r="C9" s="1" t="s">
        <v>30</v>
      </c>
      <c r="D9" s="34">
        <v>-6</v>
      </c>
      <c r="E9" s="106" t="s">
        <v>39</v>
      </c>
      <c r="F9" s="26">
        <f t="shared" si="0"/>
        <v>25</v>
      </c>
      <c r="G9" s="32"/>
      <c r="H9" s="9"/>
      <c r="I9" s="9"/>
      <c r="J9" s="9"/>
      <c r="K9" s="9"/>
      <c r="L9" s="9"/>
      <c r="M9" s="9"/>
      <c r="N9" s="9"/>
      <c r="O9" s="9"/>
      <c r="P9" s="62">
        <v>25</v>
      </c>
      <c r="Q9" s="34"/>
      <c r="R9" s="40"/>
      <c r="S9" s="40"/>
      <c r="T9" s="84"/>
    </row>
    <row r="10" spans="1:20" x14ac:dyDescent="0.25">
      <c r="A10" s="27"/>
      <c r="B10" s="1"/>
      <c r="C10" s="1" t="s">
        <v>203</v>
      </c>
      <c r="D10" s="34"/>
      <c r="E10" s="106" t="s">
        <v>12</v>
      </c>
      <c r="F10" s="26">
        <f t="shared" si="0"/>
        <v>45</v>
      </c>
      <c r="G10" s="32"/>
      <c r="H10" s="9"/>
      <c r="I10" s="9"/>
      <c r="J10" s="9"/>
      <c r="K10" s="9"/>
      <c r="L10" s="62">
        <v>45</v>
      </c>
      <c r="M10" s="9"/>
      <c r="N10" s="9"/>
      <c r="O10" s="9"/>
      <c r="P10" s="9"/>
      <c r="Q10" s="34"/>
      <c r="R10" s="40"/>
      <c r="S10" s="40"/>
      <c r="T10" s="84"/>
    </row>
    <row r="11" spans="1:20" x14ac:dyDescent="0.25">
      <c r="A11" s="27"/>
      <c r="B11" s="1"/>
      <c r="C11" s="1"/>
      <c r="D11" s="34"/>
      <c r="E11" s="106" t="s">
        <v>41</v>
      </c>
      <c r="F11" s="26">
        <f t="shared" si="0"/>
        <v>1045</v>
      </c>
      <c r="G11" s="32"/>
      <c r="H11" s="62">
        <f>40+40+45+45</f>
        <v>170</v>
      </c>
      <c r="I11" s="62">
        <v>510</v>
      </c>
      <c r="J11" s="62">
        <v>345</v>
      </c>
      <c r="K11" s="9"/>
      <c r="L11" s="9"/>
      <c r="M11" s="62">
        <v>20</v>
      </c>
      <c r="N11" s="62"/>
      <c r="O11" s="9"/>
      <c r="P11" s="9"/>
      <c r="Q11" s="34"/>
      <c r="R11" s="40"/>
      <c r="S11" s="40"/>
      <c r="T11" s="84"/>
    </row>
    <row r="12" spans="1:20" ht="17.25" customHeight="1" x14ac:dyDescent="0.25">
      <c r="A12" s="27"/>
      <c r="B12" s="1"/>
      <c r="C12" s="1"/>
      <c r="D12" s="34"/>
      <c r="E12" s="106" t="s">
        <v>40</v>
      </c>
      <c r="F12" s="26">
        <f t="shared" si="0"/>
        <v>275</v>
      </c>
      <c r="G12" s="32"/>
      <c r="H12" s="9"/>
      <c r="I12" s="9"/>
      <c r="J12" s="9"/>
      <c r="K12" s="9"/>
      <c r="L12" s="9"/>
      <c r="M12" s="9"/>
      <c r="N12" s="9"/>
      <c r="O12" s="9"/>
      <c r="P12" s="9"/>
      <c r="Q12" s="63">
        <v>275</v>
      </c>
      <c r="R12" s="40"/>
      <c r="S12" s="40"/>
      <c r="T12" s="84"/>
    </row>
    <row r="13" spans="1:20" x14ac:dyDescent="0.25">
      <c r="A13" s="27"/>
      <c r="B13" s="1"/>
      <c r="C13" s="1"/>
      <c r="D13" s="34"/>
      <c r="E13" s="108" t="s">
        <v>42</v>
      </c>
      <c r="F13" s="26">
        <f t="shared" si="0"/>
        <v>150</v>
      </c>
      <c r="G13" s="32">
        <v>150</v>
      </c>
      <c r="H13" s="9"/>
      <c r="I13" s="9"/>
      <c r="J13" s="9"/>
      <c r="K13" s="9"/>
      <c r="L13" s="9"/>
      <c r="M13" s="9"/>
      <c r="N13" s="9"/>
      <c r="O13" s="9"/>
      <c r="P13" s="9"/>
      <c r="Q13" s="34"/>
      <c r="R13" s="40"/>
      <c r="S13" s="40"/>
      <c r="T13" s="84"/>
    </row>
    <row r="14" spans="1:20" x14ac:dyDescent="0.25">
      <c r="A14" s="27"/>
      <c r="B14" s="1"/>
      <c r="C14" s="1"/>
      <c r="D14" s="34"/>
      <c r="E14" s="108" t="s">
        <v>43</v>
      </c>
      <c r="F14" s="26">
        <f t="shared" si="0"/>
        <v>170</v>
      </c>
      <c r="G14" s="32">
        <v>170</v>
      </c>
      <c r="H14" s="9"/>
      <c r="I14" s="9"/>
      <c r="J14" s="9"/>
      <c r="K14" s="9"/>
      <c r="L14" s="9"/>
      <c r="M14" s="9"/>
      <c r="N14" s="9"/>
      <c r="O14" s="9"/>
      <c r="P14" s="9"/>
      <c r="Q14" s="34"/>
      <c r="R14" s="40"/>
      <c r="S14" s="40"/>
      <c r="T14" s="84"/>
    </row>
    <row r="15" spans="1:20" x14ac:dyDescent="0.25">
      <c r="A15" s="27"/>
      <c r="B15" s="1"/>
      <c r="C15" s="1"/>
      <c r="D15" s="34"/>
      <c r="E15" s="108" t="s">
        <v>44</v>
      </c>
      <c r="F15" s="26">
        <f t="shared" si="0"/>
        <v>100</v>
      </c>
      <c r="G15" s="32">
        <v>100</v>
      </c>
      <c r="H15" s="9"/>
      <c r="I15" s="9"/>
      <c r="J15" s="9"/>
      <c r="K15" s="9"/>
      <c r="L15" s="9"/>
      <c r="M15" s="9"/>
      <c r="N15" s="9"/>
      <c r="O15" s="9"/>
      <c r="P15" s="9"/>
      <c r="Q15" s="34"/>
      <c r="R15" s="40"/>
      <c r="S15" s="40"/>
      <c r="T15" s="84"/>
    </row>
    <row r="16" spans="1:20" x14ac:dyDescent="0.25">
      <c r="A16" s="27"/>
      <c r="B16" s="1"/>
      <c r="C16" s="1"/>
      <c r="D16" s="34"/>
      <c r="E16" s="108" t="s">
        <v>45</v>
      </c>
      <c r="F16" s="26">
        <f t="shared" si="0"/>
        <v>150</v>
      </c>
      <c r="G16" s="32">
        <v>150</v>
      </c>
      <c r="H16" s="9"/>
      <c r="I16" s="9"/>
      <c r="J16" s="9"/>
      <c r="K16" s="9"/>
      <c r="L16" s="9"/>
      <c r="M16" s="9"/>
      <c r="N16" s="9"/>
      <c r="O16" s="9"/>
      <c r="P16" s="9"/>
      <c r="Q16" s="34"/>
      <c r="R16" s="40"/>
      <c r="S16" s="40"/>
      <c r="T16" s="84"/>
    </row>
    <row r="17" spans="1:20" x14ac:dyDescent="0.25">
      <c r="A17" s="27"/>
      <c r="B17" s="1"/>
      <c r="C17" s="1"/>
      <c r="D17" s="34"/>
      <c r="E17" s="108" t="s">
        <v>46</v>
      </c>
      <c r="F17" s="26">
        <f t="shared" si="0"/>
        <v>160</v>
      </c>
      <c r="G17" s="32">
        <v>160</v>
      </c>
      <c r="H17" s="9"/>
      <c r="I17" s="9"/>
      <c r="J17" s="9"/>
      <c r="K17" s="9"/>
      <c r="L17" s="9"/>
      <c r="M17" s="9"/>
      <c r="N17" s="9"/>
      <c r="O17" s="9"/>
      <c r="P17" s="9"/>
      <c r="Q17" s="34"/>
      <c r="R17" s="40"/>
      <c r="S17" s="40"/>
      <c r="T17" s="84"/>
    </row>
    <row r="18" spans="1:20" x14ac:dyDescent="0.25">
      <c r="A18" s="27"/>
      <c r="B18" s="1"/>
      <c r="C18" s="1"/>
      <c r="D18" s="34"/>
      <c r="E18" s="108" t="s">
        <v>48</v>
      </c>
      <c r="F18" s="26">
        <f t="shared" si="0"/>
        <v>60</v>
      </c>
      <c r="G18" s="32">
        <v>60</v>
      </c>
      <c r="H18" s="9"/>
      <c r="I18" s="9"/>
      <c r="J18" s="9"/>
      <c r="K18" s="9"/>
      <c r="L18" s="9"/>
      <c r="M18" s="9"/>
      <c r="N18" s="9"/>
      <c r="O18" s="9"/>
      <c r="P18" s="9"/>
      <c r="Q18" s="34"/>
      <c r="R18" s="40"/>
      <c r="S18" s="40"/>
      <c r="T18" s="84"/>
    </row>
    <row r="19" spans="1:20" x14ac:dyDescent="0.25">
      <c r="A19" s="27"/>
      <c r="B19" s="1"/>
      <c r="C19" s="1"/>
      <c r="D19" s="34"/>
      <c r="E19" s="108" t="s">
        <v>47</v>
      </c>
      <c r="F19" s="26">
        <f t="shared" si="0"/>
        <v>150</v>
      </c>
      <c r="G19" s="32">
        <v>150</v>
      </c>
      <c r="H19" s="9"/>
      <c r="I19" s="9"/>
      <c r="J19" s="9"/>
      <c r="K19" s="9"/>
      <c r="L19" s="9"/>
      <c r="M19" s="9"/>
      <c r="N19" s="9"/>
      <c r="O19" s="9"/>
      <c r="P19" s="9"/>
      <c r="Q19" s="34"/>
      <c r="R19" s="40"/>
      <c r="S19" s="40"/>
      <c r="T19" s="84"/>
    </row>
    <row r="20" spans="1:20" x14ac:dyDescent="0.25">
      <c r="A20" s="27"/>
      <c r="B20" s="1"/>
      <c r="C20" s="1"/>
      <c r="D20" s="34"/>
      <c r="E20" s="108" t="s">
        <v>49</v>
      </c>
      <c r="F20" s="26">
        <f t="shared" si="0"/>
        <v>170</v>
      </c>
      <c r="G20" s="32">
        <v>170</v>
      </c>
      <c r="H20" s="9"/>
      <c r="I20" s="9"/>
      <c r="J20" s="9"/>
      <c r="K20" s="9"/>
      <c r="L20" s="9"/>
      <c r="M20" s="9"/>
      <c r="N20" s="9"/>
      <c r="O20" s="9"/>
      <c r="P20" s="9"/>
      <c r="Q20" s="34"/>
      <c r="R20" s="40"/>
      <c r="S20" s="40"/>
      <c r="T20" s="84"/>
    </row>
    <row r="21" spans="1:20" x14ac:dyDescent="0.25">
      <c r="A21" s="27"/>
      <c r="B21" s="1"/>
      <c r="C21" s="1"/>
      <c r="D21" s="34"/>
      <c r="E21" s="108" t="s">
        <v>50</v>
      </c>
      <c r="F21" s="26">
        <f t="shared" si="0"/>
        <v>200</v>
      </c>
      <c r="G21" s="32">
        <v>200</v>
      </c>
      <c r="H21" s="9"/>
      <c r="I21" s="9"/>
      <c r="J21" s="9"/>
      <c r="K21" s="9"/>
      <c r="L21" s="9"/>
      <c r="M21" s="9"/>
      <c r="N21" s="9"/>
      <c r="O21" s="9"/>
      <c r="P21" s="9"/>
      <c r="Q21" s="34"/>
      <c r="R21" s="40"/>
      <c r="S21" s="40"/>
      <c r="T21" s="84"/>
    </row>
    <row r="22" spans="1:20" x14ac:dyDescent="0.25">
      <c r="A22" s="27"/>
      <c r="B22" s="1"/>
      <c r="C22" s="1"/>
      <c r="D22" s="34"/>
      <c r="E22" s="108" t="s">
        <v>51</v>
      </c>
      <c r="F22" s="26">
        <f t="shared" si="0"/>
        <v>150</v>
      </c>
      <c r="G22" s="32">
        <v>150</v>
      </c>
      <c r="H22" s="9"/>
      <c r="I22" s="9"/>
      <c r="J22" s="9"/>
      <c r="K22" s="9"/>
      <c r="L22" s="9"/>
      <c r="M22" s="9"/>
      <c r="N22" s="9"/>
      <c r="O22" s="9"/>
      <c r="P22" s="9"/>
      <c r="Q22" s="34"/>
      <c r="R22" s="40"/>
      <c r="S22" s="40"/>
      <c r="T22" s="84"/>
    </row>
    <row r="23" spans="1:20" x14ac:dyDescent="0.25">
      <c r="A23" s="27"/>
      <c r="B23" s="1"/>
      <c r="C23" s="1"/>
      <c r="D23" s="34"/>
      <c r="E23" s="108" t="s">
        <v>52</v>
      </c>
      <c r="F23" s="26">
        <f t="shared" si="0"/>
        <v>170</v>
      </c>
      <c r="G23" s="32">
        <v>170</v>
      </c>
      <c r="H23" s="9"/>
      <c r="I23" s="9"/>
      <c r="J23" s="9"/>
      <c r="K23" s="9"/>
      <c r="L23" s="9"/>
      <c r="M23" s="9"/>
      <c r="N23" s="9"/>
      <c r="O23" s="9"/>
      <c r="P23" s="9"/>
      <c r="Q23" s="34"/>
      <c r="R23" s="40"/>
      <c r="S23" s="40"/>
      <c r="T23" s="84"/>
    </row>
    <row r="24" spans="1:20" x14ac:dyDescent="0.25">
      <c r="A24" s="27"/>
      <c r="B24" s="1"/>
      <c r="C24" s="1"/>
      <c r="D24" s="34"/>
      <c r="E24" s="108" t="s">
        <v>53</v>
      </c>
      <c r="F24" s="26">
        <f t="shared" si="0"/>
        <v>300</v>
      </c>
      <c r="G24" s="32">
        <v>300</v>
      </c>
      <c r="H24" s="9"/>
      <c r="I24" s="9"/>
      <c r="J24" s="9"/>
      <c r="K24" s="9"/>
      <c r="L24" s="9"/>
      <c r="M24" s="9"/>
      <c r="N24" s="9"/>
      <c r="O24" s="9"/>
      <c r="P24" s="9"/>
      <c r="Q24" s="34"/>
      <c r="R24" s="40"/>
      <c r="S24" s="40"/>
      <c r="T24" s="84"/>
    </row>
    <row r="25" spans="1:20" x14ac:dyDescent="0.25">
      <c r="A25" s="27"/>
      <c r="B25" s="1"/>
      <c r="C25" s="1"/>
      <c r="D25" s="34"/>
      <c r="E25" s="108" t="s">
        <v>54</v>
      </c>
      <c r="F25" s="26">
        <f t="shared" si="0"/>
        <v>100</v>
      </c>
      <c r="G25" s="32">
        <v>100</v>
      </c>
      <c r="H25" s="9"/>
      <c r="I25" s="9"/>
      <c r="J25" s="9"/>
      <c r="K25" s="9"/>
      <c r="L25" s="9"/>
      <c r="M25" s="9"/>
      <c r="N25" s="9"/>
      <c r="O25" s="9"/>
      <c r="P25" s="9"/>
      <c r="Q25" s="34"/>
      <c r="R25" s="40"/>
      <c r="S25" s="40"/>
      <c r="T25" s="84"/>
    </row>
    <row r="26" spans="1:20" x14ac:dyDescent="0.25">
      <c r="A26" s="27"/>
      <c r="B26" s="1"/>
      <c r="C26" s="1"/>
      <c r="D26" s="34"/>
      <c r="E26" s="108" t="s">
        <v>55</v>
      </c>
      <c r="F26" s="26">
        <f t="shared" si="0"/>
        <v>100</v>
      </c>
      <c r="G26" s="32">
        <v>100</v>
      </c>
      <c r="H26" s="9"/>
      <c r="I26" s="9"/>
      <c r="J26" s="9"/>
      <c r="K26" s="9"/>
      <c r="L26" s="9"/>
      <c r="M26" s="9"/>
      <c r="N26" s="9"/>
      <c r="O26" s="9"/>
      <c r="P26" s="9"/>
      <c r="Q26" s="34"/>
      <c r="R26" s="40"/>
      <c r="S26" s="40"/>
      <c r="T26" s="84"/>
    </row>
    <row r="27" spans="1:20" x14ac:dyDescent="0.25">
      <c r="A27" s="75"/>
      <c r="B27" s="46"/>
      <c r="C27" s="47"/>
      <c r="D27" s="48"/>
      <c r="E27" s="109"/>
      <c r="F27" s="26">
        <f t="shared" si="0"/>
        <v>0</v>
      </c>
      <c r="G27" s="76"/>
      <c r="H27" s="71"/>
      <c r="I27" s="71"/>
      <c r="J27" s="71"/>
      <c r="K27" s="71"/>
      <c r="L27" s="71"/>
      <c r="M27" s="71"/>
      <c r="N27" s="71"/>
      <c r="O27" s="71"/>
      <c r="P27" s="71"/>
      <c r="Q27" s="48"/>
      <c r="R27" s="77"/>
      <c r="S27" s="77"/>
      <c r="T27" s="110"/>
    </row>
    <row r="28" spans="1:20" x14ac:dyDescent="0.25">
      <c r="A28" s="75"/>
      <c r="B28" s="46"/>
      <c r="C28" s="47"/>
      <c r="D28" s="48"/>
      <c r="E28" s="109"/>
      <c r="F28" s="26">
        <f t="shared" si="0"/>
        <v>0</v>
      </c>
      <c r="G28" s="76"/>
      <c r="H28" s="71"/>
      <c r="I28" s="71"/>
      <c r="J28" s="71"/>
      <c r="K28" s="71"/>
      <c r="L28" s="71"/>
      <c r="M28" s="71"/>
      <c r="N28" s="71"/>
      <c r="O28" s="71"/>
      <c r="P28" s="71"/>
      <c r="Q28" s="48"/>
      <c r="R28" s="77"/>
      <c r="S28" s="77"/>
      <c r="T28" s="110"/>
    </row>
    <row r="29" spans="1:20" x14ac:dyDescent="0.25">
      <c r="A29" s="75"/>
      <c r="B29" s="46"/>
      <c r="C29" s="47"/>
      <c r="D29" s="48"/>
      <c r="E29" s="109"/>
      <c r="F29" s="26">
        <f t="shared" si="0"/>
        <v>0</v>
      </c>
      <c r="G29" s="76"/>
      <c r="H29" s="71"/>
      <c r="I29" s="71"/>
      <c r="J29" s="71"/>
      <c r="K29" s="71"/>
      <c r="L29" s="71"/>
      <c r="M29" s="71"/>
      <c r="N29" s="71"/>
      <c r="O29" s="71"/>
      <c r="P29" s="71"/>
      <c r="Q29" s="48"/>
      <c r="R29" s="77"/>
      <c r="S29" s="77"/>
      <c r="T29" s="110"/>
    </row>
    <row r="30" spans="1:20" ht="15.75" thickBot="1" x14ac:dyDescent="0.3">
      <c r="A30" s="75"/>
      <c r="B30" s="46"/>
      <c r="C30" s="47"/>
      <c r="D30" s="48"/>
      <c r="E30" s="109"/>
      <c r="F30" s="26">
        <f t="shared" si="0"/>
        <v>0</v>
      </c>
      <c r="G30" s="76"/>
      <c r="H30" s="71"/>
      <c r="I30" s="71"/>
      <c r="J30" s="71"/>
      <c r="K30" s="71"/>
      <c r="L30" s="71"/>
      <c r="M30" s="71"/>
      <c r="N30" s="71"/>
      <c r="O30" s="71"/>
      <c r="P30" s="71"/>
      <c r="Q30" s="48"/>
      <c r="R30" s="77"/>
      <c r="S30" s="77"/>
      <c r="T30" s="110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4426</v>
      </c>
      <c r="E31" s="111"/>
      <c r="F31" s="26">
        <f t="shared" si="0"/>
        <v>3770</v>
      </c>
      <c r="G31" s="112">
        <f>SUM(G4:G30)</f>
        <v>2130</v>
      </c>
      <c r="H31" s="112">
        <f t="shared" ref="H31:T31" si="1">SUM(H4:H30)</f>
        <v>170</v>
      </c>
      <c r="I31" s="112">
        <f t="shared" si="1"/>
        <v>510</v>
      </c>
      <c r="J31" s="112">
        <f t="shared" si="1"/>
        <v>345</v>
      </c>
      <c r="K31" s="112">
        <f t="shared" si="1"/>
        <v>0</v>
      </c>
      <c r="L31" s="112">
        <f t="shared" si="1"/>
        <v>135</v>
      </c>
      <c r="M31" s="112">
        <f t="shared" si="1"/>
        <v>60</v>
      </c>
      <c r="N31" s="112">
        <f t="shared" si="1"/>
        <v>0</v>
      </c>
      <c r="O31" s="112">
        <f t="shared" si="1"/>
        <v>120</v>
      </c>
      <c r="P31" s="112">
        <f t="shared" si="1"/>
        <v>25</v>
      </c>
      <c r="Q31" s="112">
        <f t="shared" si="1"/>
        <v>275</v>
      </c>
      <c r="R31" s="112">
        <f t="shared" si="1"/>
        <v>0</v>
      </c>
      <c r="S31" s="112">
        <f t="shared" si="1"/>
        <v>0</v>
      </c>
      <c r="T31" s="112">
        <f t="shared" si="1"/>
        <v>0</v>
      </c>
    </row>
    <row r="32" spans="1:20" ht="16.5" thickTop="1" thickBot="1" x14ac:dyDescent="0.3"/>
    <row r="33" spans="1:7" ht="30.75" customHeight="1" thickTop="1" thickBot="1" x14ac:dyDescent="0.3">
      <c r="A33" s="158" t="s">
        <v>56</v>
      </c>
      <c r="B33" s="158"/>
      <c r="C33" s="158"/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4426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337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3770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319</v>
      </c>
      <c r="C37" s="22"/>
      <c r="E37" s="15">
        <v>20</v>
      </c>
      <c r="F37" s="16">
        <v>4</v>
      </c>
      <c r="G37" s="17">
        <f t="shared" si="2"/>
        <v>80</v>
      </c>
    </row>
    <row r="38" spans="1:7" ht="46.5" customHeight="1" x14ac:dyDescent="0.25">
      <c r="A38" s="19" t="s">
        <v>23</v>
      </c>
      <c r="B38" s="21">
        <f>G41</f>
        <v>320</v>
      </c>
      <c r="C38" s="22"/>
      <c r="D38" s="3"/>
      <c r="E38" s="15">
        <v>10</v>
      </c>
      <c r="F38" s="16">
        <v>16</v>
      </c>
      <c r="G38" s="17">
        <f>+E38*F38</f>
        <v>160</v>
      </c>
    </row>
    <row r="39" spans="1:7" ht="34.5" customHeight="1" x14ac:dyDescent="0.25">
      <c r="A39" s="19" t="s">
        <v>24</v>
      </c>
      <c r="B39" s="21">
        <f>IF(B37&lt;B38,B38-B37,0)</f>
        <v>1</v>
      </c>
      <c r="C39" s="22"/>
      <c r="E39" s="15">
        <v>5</v>
      </c>
      <c r="F39" s="16">
        <v>16</v>
      </c>
      <c r="G39" s="17">
        <f>+E39*F39</f>
        <v>80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/>
      <c r="G40" s="17">
        <f>+E40*F40</f>
        <v>0</v>
      </c>
    </row>
    <row r="41" spans="1:7" ht="30" customHeight="1" thickBot="1" x14ac:dyDescent="0.35">
      <c r="A41" s="20" t="s">
        <v>29</v>
      </c>
      <c r="B41" s="23" t="b">
        <f>B37=B38</f>
        <v>0</v>
      </c>
      <c r="C41" s="24"/>
      <c r="E41" s="149" t="s">
        <v>25</v>
      </c>
      <c r="F41" s="150"/>
      <c r="G41" s="18">
        <f>SUM(G34:G40)</f>
        <v>320</v>
      </c>
    </row>
    <row r="42" spans="1:7" ht="15.75" thickTop="1" x14ac:dyDescent="0.25"/>
  </sheetData>
  <mergeCells count="6">
    <mergeCell ref="E41:F41"/>
    <mergeCell ref="A31:C31"/>
    <mergeCell ref="B34:C34"/>
    <mergeCell ref="B35:C35"/>
    <mergeCell ref="B36:C36"/>
    <mergeCell ref="A33:C33"/>
  </mergeCells>
  <printOptions horizontalCentered="1" verticalCentered="1"/>
  <pageMargins left="0.7" right="0.7" top="0.75" bottom="0.75" header="0.3" footer="0.3"/>
  <pageSetup scale="42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9" zoomScale="70" zoomScaleNormal="7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8554687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7" customWidth="1"/>
    <col min="16" max="16" width="18" customWidth="1"/>
    <col min="18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45054</v>
      </c>
      <c r="B4" s="1"/>
      <c r="C4" s="1" t="s">
        <v>14</v>
      </c>
      <c r="D4" s="34">
        <v>1251</v>
      </c>
      <c r="E4" s="2" t="s">
        <v>59</v>
      </c>
      <c r="F4" s="37">
        <f>SUM(G4:T4)</f>
        <v>100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43">
        <v>100</v>
      </c>
      <c r="S4" s="37"/>
      <c r="T4" s="83"/>
    </row>
    <row r="5" spans="1:20" ht="15.75" x14ac:dyDescent="0.25">
      <c r="A5" s="41">
        <v>45054</v>
      </c>
      <c r="B5" s="1"/>
      <c r="C5" s="1" t="s">
        <v>15</v>
      </c>
      <c r="D5" s="34">
        <v>2328</v>
      </c>
      <c r="E5" s="2" t="s">
        <v>12</v>
      </c>
      <c r="F5" s="37">
        <f t="shared" ref="F5:F31" si="0">SUM(G5:T5)</f>
        <v>90</v>
      </c>
      <c r="G5" s="37"/>
      <c r="H5" s="37"/>
      <c r="I5" s="37"/>
      <c r="J5" s="37"/>
      <c r="K5" s="37"/>
      <c r="L5" s="43">
        <v>90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45054</v>
      </c>
      <c r="B6" s="1"/>
      <c r="C6" s="1" t="s">
        <v>16</v>
      </c>
      <c r="D6" s="34"/>
      <c r="E6" s="2" t="s">
        <v>60</v>
      </c>
      <c r="F6" s="37">
        <f t="shared" si="0"/>
        <v>20</v>
      </c>
      <c r="G6" s="37"/>
      <c r="H6" s="37"/>
      <c r="I6" s="37"/>
      <c r="J6" s="37"/>
      <c r="K6" s="37"/>
      <c r="L6" s="37"/>
      <c r="M6" s="38"/>
      <c r="N6" s="38"/>
      <c r="O6" s="38"/>
      <c r="P6" s="44">
        <v>20</v>
      </c>
      <c r="Q6" s="39"/>
      <c r="R6" s="40"/>
      <c r="S6" s="40"/>
      <c r="T6" s="84"/>
    </row>
    <row r="7" spans="1:20" ht="15.75" x14ac:dyDescent="0.25">
      <c r="A7" s="41">
        <v>45054</v>
      </c>
      <c r="B7" s="1"/>
      <c r="C7" s="1" t="s">
        <v>17</v>
      </c>
      <c r="D7" s="34">
        <v>586</v>
      </c>
      <c r="E7" s="2" t="s">
        <v>61</v>
      </c>
      <c r="F7" s="37">
        <f t="shared" si="0"/>
        <v>370</v>
      </c>
      <c r="G7" s="37"/>
      <c r="H7" s="37"/>
      <c r="I7" s="37"/>
      <c r="J7" s="37"/>
      <c r="K7" s="37"/>
      <c r="L7" s="37"/>
      <c r="M7" s="38"/>
      <c r="N7" s="38"/>
      <c r="O7" s="38"/>
      <c r="P7" s="38"/>
      <c r="Q7" s="39"/>
      <c r="R7" s="40"/>
      <c r="S7" s="40"/>
      <c r="T7" s="99">
        <v>370</v>
      </c>
    </row>
    <row r="8" spans="1:20" ht="15.75" x14ac:dyDescent="0.25">
      <c r="A8" s="41">
        <v>45054</v>
      </c>
      <c r="B8" s="1"/>
      <c r="C8" s="1" t="s">
        <v>18</v>
      </c>
      <c r="D8" s="34">
        <v>940</v>
      </c>
      <c r="E8" s="2" t="s">
        <v>62</v>
      </c>
      <c r="F8" s="37">
        <f t="shared" si="0"/>
        <v>264</v>
      </c>
      <c r="G8" s="37"/>
      <c r="H8" s="37"/>
      <c r="I8" s="37"/>
      <c r="J8" s="37"/>
      <c r="K8" s="37"/>
      <c r="L8" s="37"/>
      <c r="M8" s="38"/>
      <c r="N8" s="38"/>
      <c r="O8" s="38"/>
      <c r="P8" s="38"/>
      <c r="Q8" s="39"/>
      <c r="R8" s="40"/>
      <c r="S8" s="45">
        <v>264</v>
      </c>
      <c r="T8" s="84"/>
    </row>
    <row r="9" spans="1:20" ht="15.75" x14ac:dyDescent="0.25">
      <c r="A9" s="41">
        <v>45054</v>
      </c>
      <c r="B9" s="1"/>
      <c r="C9" s="1" t="s">
        <v>30</v>
      </c>
      <c r="D9" s="34">
        <v>-19</v>
      </c>
      <c r="E9" s="82" t="s">
        <v>12</v>
      </c>
      <c r="F9" s="37">
        <f t="shared" si="0"/>
        <v>45</v>
      </c>
      <c r="G9" s="37"/>
      <c r="H9" s="37"/>
      <c r="I9" s="37"/>
      <c r="J9" s="37"/>
      <c r="K9" s="37"/>
      <c r="L9" s="43">
        <v>45</v>
      </c>
      <c r="M9" s="38"/>
      <c r="N9" s="38"/>
      <c r="O9" s="38"/>
      <c r="P9" s="38"/>
      <c r="Q9" s="39"/>
      <c r="R9" s="40"/>
      <c r="S9" s="40"/>
      <c r="T9" s="84"/>
    </row>
    <row r="10" spans="1:20" ht="15.75" x14ac:dyDescent="0.25">
      <c r="A10" s="41">
        <v>45054</v>
      </c>
      <c r="B10" s="1"/>
      <c r="C10" s="1" t="s">
        <v>203</v>
      </c>
      <c r="D10" s="34"/>
      <c r="E10" s="82" t="s">
        <v>43</v>
      </c>
      <c r="F10" s="37">
        <f t="shared" si="0"/>
        <v>170</v>
      </c>
      <c r="G10" s="37">
        <v>170</v>
      </c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/>
    </row>
    <row r="11" spans="1:20" ht="15.75" x14ac:dyDescent="0.25">
      <c r="A11" s="41">
        <v>45054</v>
      </c>
      <c r="B11" s="1"/>
      <c r="C11" s="1"/>
      <c r="D11" s="34"/>
      <c r="E11" s="82" t="s">
        <v>45</v>
      </c>
      <c r="F11" s="37">
        <f t="shared" si="0"/>
        <v>150</v>
      </c>
      <c r="G11" s="37">
        <v>150</v>
      </c>
      <c r="H11" s="37"/>
      <c r="I11" s="37"/>
      <c r="J11" s="37"/>
      <c r="K11" s="37"/>
      <c r="L11" s="37"/>
      <c r="M11" s="38"/>
      <c r="N11" s="38"/>
      <c r="O11" s="38"/>
      <c r="P11" s="38"/>
      <c r="Q11" s="39"/>
      <c r="R11" s="40"/>
      <c r="S11" s="40"/>
      <c r="T11" s="84"/>
    </row>
    <row r="12" spans="1:20" ht="15.75" x14ac:dyDescent="0.25">
      <c r="A12" s="41">
        <v>45054</v>
      </c>
      <c r="B12" s="1"/>
      <c r="C12" s="1" t="s">
        <v>60</v>
      </c>
      <c r="D12" s="34"/>
      <c r="E12" s="82" t="s">
        <v>63</v>
      </c>
      <c r="F12" s="37">
        <f t="shared" si="0"/>
        <v>150</v>
      </c>
      <c r="G12" s="37">
        <v>150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45054</v>
      </c>
      <c r="B13" s="1"/>
      <c r="C13" s="1" t="s">
        <v>61</v>
      </c>
      <c r="D13" s="34"/>
      <c r="E13" s="82" t="s">
        <v>49</v>
      </c>
      <c r="F13" s="37">
        <f t="shared" si="0"/>
        <v>170</v>
      </c>
      <c r="G13" s="37">
        <v>170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45054</v>
      </c>
      <c r="B14" s="1"/>
      <c r="C14" s="1" t="s">
        <v>62</v>
      </c>
      <c r="D14" s="34"/>
      <c r="E14" s="82" t="s">
        <v>12</v>
      </c>
      <c r="F14" s="37">
        <f t="shared" si="0"/>
        <v>45</v>
      </c>
      <c r="G14" s="37"/>
      <c r="H14" s="37"/>
      <c r="I14" s="37"/>
      <c r="J14" s="37"/>
      <c r="K14" s="37"/>
      <c r="L14" s="43">
        <v>45</v>
      </c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45054</v>
      </c>
      <c r="B15" s="1"/>
      <c r="C15" s="1"/>
      <c r="D15" s="34"/>
      <c r="E15" s="82" t="s">
        <v>64</v>
      </c>
      <c r="F15" s="37">
        <f t="shared" si="0"/>
        <v>150</v>
      </c>
      <c r="G15" s="37">
        <v>150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45054</v>
      </c>
      <c r="B16" s="1"/>
      <c r="C16" s="1"/>
      <c r="D16" s="34"/>
      <c r="E16" s="82" t="s">
        <v>65</v>
      </c>
      <c r="F16" s="37">
        <f t="shared" si="0"/>
        <v>200</v>
      </c>
      <c r="G16" s="37">
        <v>200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45054</v>
      </c>
      <c r="B17" s="1"/>
      <c r="C17" s="1"/>
      <c r="D17" s="34"/>
      <c r="E17" s="82" t="s">
        <v>66</v>
      </c>
      <c r="F17" s="37">
        <f t="shared" si="0"/>
        <v>370</v>
      </c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99">
        <v>370</v>
      </c>
    </row>
    <row r="18" spans="1:20" ht="15.75" x14ac:dyDescent="0.25">
      <c r="A18" s="41">
        <v>45054</v>
      </c>
      <c r="B18" s="1"/>
      <c r="C18" s="1"/>
      <c r="D18" s="34"/>
      <c r="E18" s="82" t="s">
        <v>67</v>
      </c>
      <c r="F18" s="37">
        <f t="shared" si="0"/>
        <v>170</v>
      </c>
      <c r="G18" s="37">
        <v>170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45054</v>
      </c>
      <c r="B19" s="1"/>
      <c r="C19" s="1"/>
      <c r="D19" s="34"/>
      <c r="E19" s="82" t="s">
        <v>77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45054</v>
      </c>
      <c r="B20" s="1"/>
      <c r="C20" s="1"/>
      <c r="D20" s="34"/>
      <c r="E20" s="82" t="s">
        <v>68</v>
      </c>
      <c r="F20" s="37">
        <f t="shared" si="0"/>
        <v>150</v>
      </c>
      <c r="G20" s="37">
        <v>150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45054</v>
      </c>
      <c r="B21" s="1"/>
      <c r="C21" s="1"/>
      <c r="D21" s="34"/>
      <c r="E21" s="82" t="s">
        <v>69</v>
      </c>
      <c r="F21" s="37">
        <f t="shared" si="0"/>
        <v>100</v>
      </c>
      <c r="G21" s="37">
        <v>100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45054</v>
      </c>
      <c r="B22" s="1"/>
      <c r="C22" s="1"/>
      <c r="D22" s="34"/>
      <c r="E22" s="82" t="s">
        <v>70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45054</v>
      </c>
      <c r="B23" s="1"/>
      <c r="C23" s="1"/>
      <c r="D23" s="34"/>
      <c r="E23" s="82" t="s">
        <v>71</v>
      </c>
      <c r="F23" s="37">
        <f t="shared" si="0"/>
        <v>160</v>
      </c>
      <c r="G23" s="37">
        <v>160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45054</v>
      </c>
      <c r="B24" s="1"/>
      <c r="C24" s="1"/>
      <c r="D24" s="34"/>
      <c r="E24" s="82" t="s">
        <v>72</v>
      </c>
      <c r="F24" s="37">
        <f t="shared" si="0"/>
        <v>60</v>
      </c>
      <c r="G24" s="37">
        <v>60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45054</v>
      </c>
      <c r="B25" s="1"/>
      <c r="C25" s="1"/>
      <c r="D25" s="34"/>
      <c r="E25" s="82" t="s">
        <v>73</v>
      </c>
      <c r="F25" s="37">
        <f t="shared" si="0"/>
        <v>100</v>
      </c>
      <c r="G25" s="37">
        <v>100</v>
      </c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45054</v>
      </c>
      <c r="B26" s="11"/>
      <c r="C26" s="11"/>
      <c r="D26" s="35"/>
      <c r="E26" s="82" t="s">
        <v>40</v>
      </c>
      <c r="F26" s="37">
        <f t="shared" si="0"/>
        <v>580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52">
        <v>580</v>
      </c>
      <c r="R26" s="40"/>
      <c r="S26" s="40"/>
      <c r="T26" s="84"/>
    </row>
    <row r="27" spans="1:20" ht="15.75" x14ac:dyDescent="0.25">
      <c r="A27" s="73"/>
      <c r="B27" s="46"/>
      <c r="C27" s="47"/>
      <c r="D27" s="48"/>
      <c r="E27" s="2" t="s">
        <v>12</v>
      </c>
      <c r="F27" s="37">
        <f t="shared" si="0"/>
        <v>45</v>
      </c>
      <c r="G27" s="49"/>
      <c r="H27" s="49"/>
      <c r="I27" s="49"/>
      <c r="J27" s="49"/>
      <c r="K27" s="49"/>
      <c r="L27" s="49">
        <v>45</v>
      </c>
      <c r="M27" s="50"/>
      <c r="N27" s="50"/>
      <c r="O27" s="50"/>
      <c r="P27" s="50"/>
      <c r="Q27" s="74"/>
      <c r="R27" s="72"/>
      <c r="S27" s="72"/>
      <c r="T27" s="86"/>
    </row>
    <row r="28" spans="1:20" ht="15.75" x14ac:dyDescent="0.25">
      <c r="A28" s="73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74"/>
      <c r="R28" s="72"/>
      <c r="S28" s="72"/>
      <c r="T28" s="86"/>
    </row>
    <row r="29" spans="1:20" ht="15.75" x14ac:dyDescent="0.25">
      <c r="A29" s="73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74"/>
      <c r="R29" s="72"/>
      <c r="S29" s="72"/>
      <c r="T29" s="86"/>
    </row>
    <row r="30" spans="1:20" ht="16.5" thickBot="1" x14ac:dyDescent="0.3">
      <c r="A30" s="73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74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5086</v>
      </c>
      <c r="E31" s="87"/>
      <c r="F31" s="37">
        <f t="shared" si="0"/>
        <v>3959</v>
      </c>
      <c r="G31" s="88">
        <f>SUM(G4:G30)</f>
        <v>2030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225</v>
      </c>
      <c r="M31" s="88">
        <f t="shared" si="1"/>
        <v>0</v>
      </c>
      <c r="N31" s="88">
        <f t="shared" si="1"/>
        <v>0</v>
      </c>
      <c r="O31" s="88">
        <f t="shared" si="1"/>
        <v>0</v>
      </c>
      <c r="P31" s="88">
        <f t="shared" si="1"/>
        <v>20</v>
      </c>
      <c r="Q31" s="88">
        <f t="shared" si="1"/>
        <v>580</v>
      </c>
      <c r="R31" s="88">
        <f t="shared" si="1"/>
        <v>100</v>
      </c>
      <c r="S31" s="88">
        <f t="shared" si="1"/>
        <v>264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5086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940</v>
      </c>
      <c r="C35" s="154"/>
      <c r="E35" s="15">
        <v>100</v>
      </c>
      <c r="F35" s="16">
        <v>1</v>
      </c>
      <c r="G35" s="17">
        <f t="shared" ref="G35:G37" si="2">+E35*F35</f>
        <v>100</v>
      </c>
    </row>
    <row r="36" spans="1:7" ht="46.5" customHeight="1" x14ac:dyDescent="0.25">
      <c r="A36" s="19" t="s">
        <v>21</v>
      </c>
      <c r="B36" s="153">
        <f>F31</f>
        <v>3959</v>
      </c>
      <c r="C36" s="154"/>
      <c r="E36" s="15">
        <v>50</v>
      </c>
      <c r="F36" s="16">
        <v>1</v>
      </c>
      <c r="G36" s="17">
        <f t="shared" si="2"/>
        <v>50</v>
      </c>
    </row>
    <row r="37" spans="1:7" ht="51.75" customHeight="1" x14ac:dyDescent="0.25">
      <c r="A37" s="19" t="s">
        <v>22</v>
      </c>
      <c r="B37" s="21">
        <f>+B34-B35-B36</f>
        <v>187</v>
      </c>
      <c r="C37" s="22"/>
      <c r="E37" s="15">
        <v>20</v>
      </c>
      <c r="F37" s="16">
        <v>1</v>
      </c>
      <c r="G37" s="17">
        <f t="shared" si="2"/>
        <v>20</v>
      </c>
    </row>
    <row r="38" spans="1:7" ht="46.5" customHeight="1" x14ac:dyDescent="0.25">
      <c r="A38" s="19" t="s">
        <v>23</v>
      </c>
      <c r="B38" s="21">
        <f>G41</f>
        <v>187</v>
      </c>
      <c r="C38" s="22"/>
      <c r="D38" s="3"/>
      <c r="E38" s="15">
        <v>10</v>
      </c>
      <c r="F38" s="16">
        <v>1</v>
      </c>
      <c r="G38" s="17">
        <f>+E38*F38</f>
        <v>10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1</v>
      </c>
      <c r="G39" s="17">
        <f>+E39*F39</f>
        <v>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2</v>
      </c>
      <c r="G40" s="17">
        <f>+E40*F40</f>
        <v>2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187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" right="0" top="0" bottom="0" header="0.3" footer="0.3"/>
  <pageSetup scale="41" orientation="landscape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rightToLeft="1" topLeftCell="A23" zoomScale="60" zoomScaleNormal="60" workbookViewId="0">
      <selection activeCell="N23" sqref="N23"/>
    </sheetView>
  </sheetViews>
  <sheetFormatPr defaultRowHeight="15" x14ac:dyDescent="0.25"/>
  <cols>
    <col min="1" max="1" width="22.7109375" bestFit="1" customWidth="1"/>
    <col min="2" max="2" width="19.140625" customWidth="1"/>
    <col min="3" max="4" width="20.85546875" customWidth="1"/>
    <col min="5" max="5" width="24.140625" customWidth="1"/>
    <col min="6" max="6" width="18.42578125" customWidth="1"/>
    <col min="7" max="7" width="17.85546875" customWidth="1"/>
    <col min="8" max="8" width="20.28515625" customWidth="1"/>
    <col min="9" max="9" width="17" customWidth="1"/>
    <col min="10" max="10" width="14.7109375" customWidth="1"/>
    <col min="11" max="11" width="12.85546875" customWidth="1"/>
    <col min="12" max="12" width="11.7109375" customWidth="1"/>
    <col min="13" max="14" width="13.5703125" customWidth="1"/>
    <col min="15" max="15" width="14.42578125" bestFit="1" customWidth="1"/>
    <col min="16" max="16" width="13" customWidth="1"/>
    <col min="17" max="17" width="13" bestFit="1" customWidth="1"/>
    <col min="18" max="18" width="18.7109375" bestFit="1" customWidth="1"/>
    <col min="19" max="19" width="14" customWidth="1"/>
    <col min="20" max="20" width="10.140625" customWidth="1"/>
  </cols>
  <sheetData>
    <row r="1" spans="1:20" ht="15.75" hidden="1" thickBot="1" x14ac:dyDescent="0.3"/>
    <row r="2" spans="1:20" ht="25.5" customHeight="1" thickBot="1" x14ac:dyDescent="0.3">
      <c r="A2" s="6" t="s">
        <v>0</v>
      </c>
      <c r="B2" s="7"/>
      <c r="C2" s="7"/>
      <c r="D2" s="8"/>
      <c r="E2" s="147">
        <f ca="1">TODAY()</f>
        <v>45078</v>
      </c>
      <c r="F2" s="148"/>
      <c r="G2" s="148"/>
      <c r="H2" s="148"/>
      <c r="I2" s="148"/>
      <c r="J2" s="148"/>
      <c r="K2" s="148"/>
      <c r="L2" s="148"/>
    </row>
    <row r="3" spans="1:20" ht="36.75" customHeight="1" x14ac:dyDescent="0.25">
      <c r="A3" s="4" t="s">
        <v>4</v>
      </c>
      <c r="B3" s="5" t="s">
        <v>3</v>
      </c>
      <c r="C3" s="5" t="s">
        <v>1</v>
      </c>
      <c r="D3" s="33" t="s">
        <v>2</v>
      </c>
      <c r="E3" s="78" t="s">
        <v>1</v>
      </c>
      <c r="F3" s="79" t="s">
        <v>13</v>
      </c>
      <c r="G3" s="79" t="s">
        <v>5</v>
      </c>
      <c r="H3" s="79" t="s">
        <v>8</v>
      </c>
      <c r="I3" s="80" t="s">
        <v>9</v>
      </c>
      <c r="J3" s="80" t="s">
        <v>10</v>
      </c>
      <c r="K3" s="80" t="s">
        <v>11</v>
      </c>
      <c r="L3" s="80" t="s">
        <v>12</v>
      </c>
      <c r="M3" s="80" t="s">
        <v>31</v>
      </c>
      <c r="N3" s="80" t="s">
        <v>136</v>
      </c>
      <c r="O3" s="80" t="s">
        <v>32</v>
      </c>
      <c r="P3" s="80" t="s">
        <v>38</v>
      </c>
      <c r="Q3" s="80" t="s">
        <v>40</v>
      </c>
      <c r="R3" s="80" t="s">
        <v>75</v>
      </c>
      <c r="S3" s="80" t="s">
        <v>74</v>
      </c>
      <c r="T3" s="81" t="s">
        <v>76</v>
      </c>
    </row>
    <row r="4" spans="1:20" ht="15.75" x14ac:dyDescent="0.25">
      <c r="A4" s="41">
        <v>45055</v>
      </c>
      <c r="B4" s="1"/>
      <c r="C4" s="1" t="s">
        <v>14</v>
      </c>
      <c r="D4" s="34">
        <v>3501</v>
      </c>
      <c r="E4" s="82" t="s">
        <v>87</v>
      </c>
      <c r="F4" s="37">
        <f>SUM(G4:T4)</f>
        <v>100</v>
      </c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>
        <v>100</v>
      </c>
      <c r="S4" s="37"/>
      <c r="T4" s="83"/>
    </row>
    <row r="5" spans="1:20" ht="15.75" x14ac:dyDescent="0.25">
      <c r="A5" s="41">
        <v>45055</v>
      </c>
      <c r="B5" s="1"/>
      <c r="C5" s="1" t="s">
        <v>15</v>
      </c>
      <c r="D5" s="34">
        <v>2462</v>
      </c>
      <c r="E5" s="82" t="s">
        <v>12</v>
      </c>
      <c r="F5" s="37">
        <f t="shared" ref="F5:F31" si="0">SUM(G5:T5)</f>
        <v>90</v>
      </c>
      <c r="G5" s="37"/>
      <c r="H5" s="37"/>
      <c r="I5" s="37"/>
      <c r="J5" s="37"/>
      <c r="K5" s="37"/>
      <c r="L5" s="37">
        <v>90</v>
      </c>
      <c r="M5" s="38"/>
      <c r="N5" s="38"/>
      <c r="O5" s="38"/>
      <c r="P5" s="38"/>
      <c r="Q5" s="39"/>
      <c r="R5" s="40"/>
      <c r="S5" s="40"/>
      <c r="T5" s="84"/>
    </row>
    <row r="6" spans="1:20" ht="15.75" x14ac:dyDescent="0.25">
      <c r="A6" s="41">
        <v>45055</v>
      </c>
      <c r="B6" s="1"/>
      <c r="C6" s="1" t="s">
        <v>16</v>
      </c>
      <c r="D6" s="34"/>
      <c r="E6" s="82" t="s">
        <v>88</v>
      </c>
      <c r="F6" s="37">
        <f t="shared" si="0"/>
        <v>20</v>
      </c>
      <c r="G6" s="37"/>
      <c r="H6" s="37"/>
      <c r="I6" s="37"/>
      <c r="J6" s="37"/>
      <c r="K6" s="37"/>
      <c r="L6" s="37"/>
      <c r="M6" s="38"/>
      <c r="N6" s="38"/>
      <c r="O6" s="38">
        <v>20</v>
      </c>
      <c r="P6" s="38"/>
      <c r="Q6" s="39"/>
      <c r="R6" s="40"/>
      <c r="S6" s="40"/>
      <c r="T6" s="84"/>
    </row>
    <row r="7" spans="1:20" ht="15.75" x14ac:dyDescent="0.25">
      <c r="A7" s="41">
        <v>45055</v>
      </c>
      <c r="B7" s="1"/>
      <c r="C7" s="1" t="s">
        <v>17</v>
      </c>
      <c r="D7" s="34">
        <v>372</v>
      </c>
      <c r="E7" s="82" t="s">
        <v>12</v>
      </c>
      <c r="F7" s="37">
        <f t="shared" si="0"/>
        <v>90</v>
      </c>
      <c r="G7" s="37"/>
      <c r="H7" s="37"/>
      <c r="I7" s="37"/>
      <c r="J7" s="37"/>
      <c r="K7" s="37"/>
      <c r="L7" s="37">
        <v>90</v>
      </c>
      <c r="M7" s="38"/>
      <c r="N7" s="38"/>
      <c r="O7" s="38"/>
      <c r="P7" s="38"/>
      <c r="Q7" s="39"/>
      <c r="R7" s="40"/>
      <c r="S7" s="40"/>
      <c r="T7" s="84"/>
    </row>
    <row r="8" spans="1:20" ht="15.75" x14ac:dyDescent="0.25">
      <c r="A8" s="41">
        <v>45055</v>
      </c>
      <c r="B8" s="1"/>
      <c r="C8" s="1" t="s">
        <v>18</v>
      </c>
      <c r="D8" s="34"/>
      <c r="E8" s="82" t="s">
        <v>89</v>
      </c>
      <c r="F8" s="37">
        <f t="shared" si="0"/>
        <v>70</v>
      </c>
      <c r="G8" s="37"/>
      <c r="H8" s="37"/>
      <c r="I8" s="37"/>
      <c r="J8" s="37"/>
      <c r="K8" s="37"/>
      <c r="L8" s="37"/>
      <c r="M8" s="38"/>
      <c r="N8" s="38"/>
      <c r="O8" s="38"/>
      <c r="P8" s="38">
        <v>70</v>
      </c>
      <c r="Q8" s="39"/>
      <c r="R8" s="40"/>
      <c r="S8" s="40"/>
      <c r="T8" s="84"/>
    </row>
    <row r="9" spans="1:20" ht="15.75" x14ac:dyDescent="0.25">
      <c r="A9" s="41">
        <v>45055</v>
      </c>
      <c r="B9" s="1"/>
      <c r="C9" s="1" t="s">
        <v>30</v>
      </c>
      <c r="D9" s="34">
        <v>-18</v>
      </c>
      <c r="E9" s="82" t="s">
        <v>90</v>
      </c>
      <c r="F9" s="37">
        <f t="shared" si="0"/>
        <v>265</v>
      </c>
      <c r="G9" s="37"/>
      <c r="H9" s="37"/>
      <c r="I9" s="37"/>
      <c r="J9" s="37"/>
      <c r="K9" s="37"/>
      <c r="L9" s="37"/>
      <c r="M9" s="38"/>
      <c r="N9" s="38"/>
      <c r="O9" s="38"/>
      <c r="P9" s="38"/>
      <c r="Q9" s="39"/>
      <c r="R9" s="40"/>
      <c r="S9" s="40">
        <v>265</v>
      </c>
      <c r="T9" s="84"/>
    </row>
    <row r="10" spans="1:20" ht="15.75" x14ac:dyDescent="0.25">
      <c r="A10" s="41">
        <v>45055</v>
      </c>
      <c r="B10" s="1"/>
      <c r="C10" s="1" t="s">
        <v>203</v>
      </c>
      <c r="D10" s="34"/>
      <c r="E10" s="82" t="s">
        <v>91</v>
      </c>
      <c r="F10" s="37">
        <f t="shared" si="0"/>
        <v>740</v>
      </c>
      <c r="G10" s="37"/>
      <c r="H10" s="37"/>
      <c r="I10" s="37"/>
      <c r="J10" s="37"/>
      <c r="K10" s="37"/>
      <c r="L10" s="37"/>
      <c r="M10" s="38"/>
      <c r="N10" s="38"/>
      <c r="O10" s="38"/>
      <c r="P10" s="38"/>
      <c r="Q10" s="39"/>
      <c r="R10" s="40"/>
      <c r="S10" s="40"/>
      <c r="T10" s="84">
        <v>740</v>
      </c>
    </row>
    <row r="11" spans="1:20" ht="15.75" x14ac:dyDescent="0.25">
      <c r="A11" s="41">
        <v>45055</v>
      </c>
      <c r="B11" s="1"/>
      <c r="C11" s="1"/>
      <c r="D11" s="34"/>
      <c r="E11" s="82" t="s">
        <v>92</v>
      </c>
      <c r="F11" s="37">
        <f t="shared" si="0"/>
        <v>2985</v>
      </c>
      <c r="G11" s="37"/>
      <c r="H11" s="37"/>
      <c r="I11" s="37"/>
      <c r="J11" s="37"/>
      <c r="K11" s="37"/>
      <c r="L11" s="37"/>
      <c r="M11" s="38"/>
      <c r="N11" s="38"/>
      <c r="O11" s="38"/>
      <c r="P11" s="38"/>
      <c r="Q11" s="39">
        <v>2985</v>
      </c>
      <c r="R11" s="40"/>
      <c r="S11" s="40"/>
      <c r="T11" s="84"/>
    </row>
    <row r="12" spans="1:20" ht="15.75" x14ac:dyDescent="0.25">
      <c r="A12" s="41">
        <v>45055</v>
      </c>
      <c r="B12" s="1"/>
      <c r="C12" s="1"/>
      <c r="D12" s="34"/>
      <c r="E12" s="82" t="s">
        <v>63</v>
      </c>
      <c r="F12" s="37">
        <f t="shared" si="0"/>
        <v>150</v>
      </c>
      <c r="G12" s="37">
        <v>150</v>
      </c>
      <c r="H12" s="37"/>
      <c r="I12" s="37"/>
      <c r="J12" s="37"/>
      <c r="K12" s="37"/>
      <c r="L12" s="37"/>
      <c r="M12" s="38"/>
      <c r="N12" s="38"/>
      <c r="O12" s="38"/>
      <c r="P12" s="38"/>
      <c r="Q12" s="39"/>
      <c r="R12" s="40"/>
      <c r="S12" s="40"/>
      <c r="T12" s="84"/>
    </row>
    <row r="13" spans="1:20" ht="15.75" x14ac:dyDescent="0.25">
      <c r="A13" s="41">
        <v>45055</v>
      </c>
      <c r="B13" s="1"/>
      <c r="C13" s="1"/>
      <c r="D13" s="34"/>
      <c r="E13" s="82" t="s">
        <v>45</v>
      </c>
      <c r="F13" s="37">
        <f t="shared" si="0"/>
        <v>150</v>
      </c>
      <c r="G13" s="37">
        <v>150</v>
      </c>
      <c r="H13" s="37"/>
      <c r="I13" s="37"/>
      <c r="J13" s="37"/>
      <c r="K13" s="37"/>
      <c r="L13" s="37"/>
      <c r="M13" s="38"/>
      <c r="N13" s="38"/>
      <c r="O13" s="38"/>
      <c r="P13" s="38"/>
      <c r="Q13" s="39"/>
      <c r="R13" s="40"/>
      <c r="S13" s="40"/>
      <c r="T13" s="84"/>
    </row>
    <row r="14" spans="1:20" ht="15.75" x14ac:dyDescent="0.25">
      <c r="A14" s="41">
        <v>45055</v>
      </c>
      <c r="B14" s="1"/>
      <c r="C14" s="1"/>
      <c r="D14" s="34"/>
      <c r="E14" s="82" t="s">
        <v>67</v>
      </c>
      <c r="F14" s="37">
        <f t="shared" si="0"/>
        <v>170</v>
      </c>
      <c r="G14" s="37">
        <v>170</v>
      </c>
      <c r="H14" s="37"/>
      <c r="I14" s="37"/>
      <c r="J14" s="37"/>
      <c r="K14" s="37"/>
      <c r="L14" s="37"/>
      <c r="M14" s="38"/>
      <c r="N14" s="38"/>
      <c r="O14" s="38"/>
      <c r="P14" s="38"/>
      <c r="Q14" s="39"/>
      <c r="R14" s="40"/>
      <c r="S14" s="40"/>
      <c r="T14" s="84"/>
    </row>
    <row r="15" spans="1:20" ht="15.75" x14ac:dyDescent="0.25">
      <c r="A15" s="41">
        <v>45055</v>
      </c>
      <c r="B15" s="1"/>
      <c r="C15" s="1"/>
      <c r="D15" s="34"/>
      <c r="E15" s="82" t="s">
        <v>43</v>
      </c>
      <c r="F15" s="37">
        <f t="shared" si="0"/>
        <v>170</v>
      </c>
      <c r="G15" s="37">
        <v>170</v>
      </c>
      <c r="H15" s="37"/>
      <c r="I15" s="37"/>
      <c r="J15" s="37"/>
      <c r="K15" s="37"/>
      <c r="L15" s="37"/>
      <c r="M15" s="38"/>
      <c r="N15" s="38"/>
      <c r="O15" s="38"/>
      <c r="P15" s="38"/>
      <c r="Q15" s="39"/>
      <c r="R15" s="40"/>
      <c r="S15" s="40"/>
      <c r="T15" s="84"/>
    </row>
    <row r="16" spans="1:20" ht="15.75" x14ac:dyDescent="0.25">
      <c r="A16" s="41">
        <v>45055</v>
      </c>
      <c r="B16" s="1"/>
      <c r="C16" s="1"/>
      <c r="D16" s="34"/>
      <c r="E16" s="82" t="s">
        <v>93</v>
      </c>
      <c r="F16" s="37">
        <f t="shared" si="0"/>
        <v>160</v>
      </c>
      <c r="G16" s="37">
        <v>160</v>
      </c>
      <c r="H16" s="37"/>
      <c r="I16" s="37"/>
      <c r="J16" s="37"/>
      <c r="K16" s="37"/>
      <c r="L16" s="37"/>
      <c r="M16" s="38"/>
      <c r="N16" s="38"/>
      <c r="O16" s="38"/>
      <c r="P16" s="38"/>
      <c r="Q16" s="39"/>
      <c r="R16" s="40"/>
      <c r="S16" s="40"/>
      <c r="T16" s="84"/>
    </row>
    <row r="17" spans="1:20" ht="15.75" x14ac:dyDescent="0.25">
      <c r="A17" s="41">
        <v>45055</v>
      </c>
      <c r="B17" s="1"/>
      <c r="C17" s="1"/>
      <c r="D17" s="34"/>
      <c r="E17" s="82" t="s">
        <v>94</v>
      </c>
      <c r="F17" s="37">
        <f t="shared" si="0"/>
        <v>100</v>
      </c>
      <c r="G17" s="37">
        <v>100</v>
      </c>
      <c r="H17" s="37"/>
      <c r="I17" s="37"/>
      <c r="J17" s="37"/>
      <c r="K17" s="37"/>
      <c r="L17" s="37"/>
      <c r="M17" s="38"/>
      <c r="N17" s="38"/>
      <c r="O17" s="38"/>
      <c r="P17" s="38"/>
      <c r="Q17" s="39"/>
      <c r="R17" s="40"/>
      <c r="S17" s="40"/>
      <c r="T17" s="84"/>
    </row>
    <row r="18" spans="1:20" ht="15.75" x14ac:dyDescent="0.25">
      <c r="A18" s="41">
        <v>45055</v>
      </c>
      <c r="B18" s="1"/>
      <c r="C18" s="1"/>
      <c r="D18" s="34"/>
      <c r="E18" s="82" t="s">
        <v>95</v>
      </c>
      <c r="F18" s="37">
        <f t="shared" si="0"/>
        <v>200</v>
      </c>
      <c r="G18" s="37">
        <v>200</v>
      </c>
      <c r="H18" s="37"/>
      <c r="I18" s="37"/>
      <c r="J18" s="37"/>
      <c r="K18" s="37"/>
      <c r="L18" s="37"/>
      <c r="M18" s="38"/>
      <c r="N18" s="38"/>
      <c r="O18" s="38"/>
      <c r="P18" s="38"/>
      <c r="Q18" s="39"/>
      <c r="R18" s="40"/>
      <c r="S18" s="40"/>
      <c r="T18" s="84"/>
    </row>
    <row r="19" spans="1:20" ht="15.75" x14ac:dyDescent="0.25">
      <c r="A19" s="41">
        <v>45055</v>
      </c>
      <c r="B19" s="1"/>
      <c r="C19" s="1"/>
      <c r="D19" s="34"/>
      <c r="E19" s="82" t="s">
        <v>96</v>
      </c>
      <c r="F19" s="37">
        <f t="shared" si="0"/>
        <v>150</v>
      </c>
      <c r="G19" s="37">
        <v>150</v>
      </c>
      <c r="H19" s="37"/>
      <c r="I19" s="37"/>
      <c r="J19" s="37"/>
      <c r="K19" s="37"/>
      <c r="L19" s="37"/>
      <c r="M19" s="38"/>
      <c r="N19" s="38"/>
      <c r="O19" s="38"/>
      <c r="P19" s="38"/>
      <c r="Q19" s="39"/>
      <c r="R19" s="40"/>
      <c r="S19" s="40"/>
      <c r="T19" s="84"/>
    </row>
    <row r="20" spans="1:20" ht="15.75" x14ac:dyDescent="0.25">
      <c r="A20" s="41">
        <v>45055</v>
      </c>
      <c r="B20" s="1"/>
      <c r="C20" s="1"/>
      <c r="D20" s="34"/>
      <c r="E20" s="82" t="s">
        <v>49</v>
      </c>
      <c r="F20" s="37">
        <f t="shared" si="0"/>
        <v>170</v>
      </c>
      <c r="G20" s="37">
        <v>170</v>
      </c>
      <c r="H20" s="37"/>
      <c r="I20" s="37"/>
      <c r="J20" s="37"/>
      <c r="K20" s="37"/>
      <c r="L20" s="37"/>
      <c r="M20" s="38"/>
      <c r="N20" s="38"/>
      <c r="O20" s="38"/>
      <c r="P20" s="38"/>
      <c r="Q20" s="39"/>
      <c r="R20" s="40"/>
      <c r="S20" s="40"/>
      <c r="T20" s="84"/>
    </row>
    <row r="21" spans="1:20" ht="15.75" x14ac:dyDescent="0.25">
      <c r="A21" s="41">
        <v>45055</v>
      </c>
      <c r="B21" s="1"/>
      <c r="C21" s="1"/>
      <c r="D21" s="34"/>
      <c r="E21" s="82" t="s">
        <v>68</v>
      </c>
      <c r="F21" s="37">
        <f t="shared" si="0"/>
        <v>150</v>
      </c>
      <c r="G21" s="37">
        <v>150</v>
      </c>
      <c r="H21" s="37"/>
      <c r="I21" s="37"/>
      <c r="J21" s="37"/>
      <c r="K21" s="37"/>
      <c r="L21" s="37"/>
      <c r="M21" s="38"/>
      <c r="N21" s="38"/>
      <c r="O21" s="38"/>
      <c r="P21" s="38"/>
      <c r="Q21" s="39"/>
      <c r="R21" s="40"/>
      <c r="S21" s="40"/>
      <c r="T21" s="84"/>
    </row>
    <row r="22" spans="1:20" ht="15.75" x14ac:dyDescent="0.25">
      <c r="A22" s="41">
        <v>45055</v>
      </c>
      <c r="B22" s="1"/>
      <c r="C22" s="1"/>
      <c r="D22" s="34"/>
      <c r="E22" s="82" t="s">
        <v>97</v>
      </c>
      <c r="F22" s="37">
        <f t="shared" si="0"/>
        <v>150</v>
      </c>
      <c r="G22" s="37">
        <v>150</v>
      </c>
      <c r="H22" s="37"/>
      <c r="I22" s="37"/>
      <c r="J22" s="37"/>
      <c r="K22" s="37"/>
      <c r="L22" s="37"/>
      <c r="M22" s="38"/>
      <c r="N22" s="38"/>
      <c r="O22" s="38"/>
      <c r="P22" s="38"/>
      <c r="Q22" s="39"/>
      <c r="R22" s="40"/>
      <c r="S22" s="40"/>
      <c r="T22" s="84"/>
    </row>
    <row r="23" spans="1:20" ht="15.75" x14ac:dyDescent="0.25">
      <c r="A23" s="41">
        <v>45055</v>
      </c>
      <c r="B23" s="1"/>
      <c r="C23" s="1"/>
      <c r="D23" s="34"/>
      <c r="E23" s="82" t="s">
        <v>98</v>
      </c>
      <c r="F23" s="37">
        <f t="shared" si="0"/>
        <v>100</v>
      </c>
      <c r="G23" s="37">
        <v>100</v>
      </c>
      <c r="H23" s="37"/>
      <c r="I23" s="37"/>
      <c r="J23" s="37"/>
      <c r="K23" s="37"/>
      <c r="L23" s="37"/>
      <c r="M23" s="38"/>
      <c r="N23" s="38"/>
      <c r="O23" s="38"/>
      <c r="P23" s="38"/>
      <c r="Q23" s="39"/>
      <c r="R23" s="40"/>
      <c r="S23" s="40"/>
      <c r="T23" s="84"/>
    </row>
    <row r="24" spans="1:20" ht="15.75" x14ac:dyDescent="0.25">
      <c r="A24" s="41">
        <v>45055</v>
      </c>
      <c r="B24" s="1"/>
      <c r="C24" s="1"/>
      <c r="D24" s="34"/>
      <c r="E24" s="82" t="s">
        <v>99</v>
      </c>
      <c r="F24" s="37">
        <f t="shared" si="0"/>
        <v>100</v>
      </c>
      <c r="G24" s="37">
        <v>100</v>
      </c>
      <c r="H24" s="37"/>
      <c r="I24" s="37"/>
      <c r="J24" s="37"/>
      <c r="K24" s="37"/>
      <c r="L24" s="37"/>
      <c r="M24" s="38"/>
      <c r="N24" s="38"/>
      <c r="O24" s="38"/>
      <c r="P24" s="38"/>
      <c r="Q24" s="39"/>
      <c r="R24" s="40"/>
      <c r="S24" s="40"/>
      <c r="T24" s="84"/>
    </row>
    <row r="25" spans="1:20" ht="15.75" x14ac:dyDescent="0.25">
      <c r="A25" s="41">
        <v>45055</v>
      </c>
      <c r="B25" s="1"/>
      <c r="C25" s="1"/>
      <c r="D25" s="34"/>
      <c r="E25" s="82"/>
      <c r="F25" s="37">
        <f t="shared" si="0"/>
        <v>0</v>
      </c>
      <c r="G25" s="37"/>
      <c r="H25" s="37"/>
      <c r="I25" s="37"/>
      <c r="J25" s="37"/>
      <c r="K25" s="37"/>
      <c r="L25" s="37"/>
      <c r="M25" s="38"/>
      <c r="N25" s="38"/>
      <c r="O25" s="38"/>
      <c r="P25" s="38"/>
      <c r="Q25" s="39"/>
      <c r="R25" s="40"/>
      <c r="S25" s="40"/>
      <c r="T25" s="84"/>
    </row>
    <row r="26" spans="1:20" ht="15.75" x14ac:dyDescent="0.25">
      <c r="A26" s="41">
        <v>45055</v>
      </c>
      <c r="B26" s="11"/>
      <c r="C26" s="11"/>
      <c r="D26" s="35"/>
      <c r="E26" s="82"/>
      <c r="F26" s="37">
        <f t="shared" si="0"/>
        <v>0</v>
      </c>
      <c r="G26" s="37"/>
      <c r="H26" s="37"/>
      <c r="I26" s="37"/>
      <c r="J26" s="37"/>
      <c r="K26" s="37"/>
      <c r="L26" s="37"/>
      <c r="M26" s="38"/>
      <c r="N26" s="38"/>
      <c r="O26" s="38"/>
      <c r="P26" s="38"/>
      <c r="Q26" s="39"/>
      <c r="R26" s="40"/>
      <c r="S26" s="40"/>
      <c r="T26" s="84"/>
    </row>
    <row r="27" spans="1:20" ht="15.75" x14ac:dyDescent="0.25">
      <c r="A27" s="73"/>
      <c r="B27" s="46"/>
      <c r="C27" s="47"/>
      <c r="D27" s="48"/>
      <c r="E27" s="85"/>
      <c r="F27" s="37">
        <f t="shared" si="0"/>
        <v>0</v>
      </c>
      <c r="G27" s="49"/>
      <c r="H27" s="49"/>
      <c r="I27" s="49"/>
      <c r="J27" s="49"/>
      <c r="K27" s="49"/>
      <c r="L27" s="49"/>
      <c r="M27" s="50"/>
      <c r="N27" s="50"/>
      <c r="O27" s="50"/>
      <c r="P27" s="50"/>
      <c r="Q27" s="51"/>
      <c r="R27" s="72"/>
      <c r="S27" s="72"/>
      <c r="T27" s="86"/>
    </row>
    <row r="28" spans="1:20" ht="15.75" x14ac:dyDescent="0.25">
      <c r="A28" s="73"/>
      <c r="B28" s="46"/>
      <c r="C28" s="47"/>
      <c r="D28" s="48"/>
      <c r="E28" s="85"/>
      <c r="F28" s="37">
        <f t="shared" si="0"/>
        <v>0</v>
      </c>
      <c r="G28" s="49"/>
      <c r="H28" s="49"/>
      <c r="I28" s="49"/>
      <c r="J28" s="49"/>
      <c r="K28" s="49"/>
      <c r="L28" s="49"/>
      <c r="M28" s="50"/>
      <c r="N28" s="50"/>
      <c r="O28" s="50"/>
      <c r="P28" s="50"/>
      <c r="Q28" s="51"/>
      <c r="R28" s="72"/>
      <c r="S28" s="72"/>
      <c r="T28" s="86"/>
    </row>
    <row r="29" spans="1:20" ht="15.75" x14ac:dyDescent="0.25">
      <c r="A29" s="73"/>
      <c r="B29" s="46"/>
      <c r="C29" s="47"/>
      <c r="D29" s="48"/>
      <c r="E29" s="85"/>
      <c r="F29" s="37">
        <f t="shared" si="0"/>
        <v>0</v>
      </c>
      <c r="G29" s="49"/>
      <c r="H29" s="49"/>
      <c r="I29" s="49"/>
      <c r="J29" s="49"/>
      <c r="K29" s="49"/>
      <c r="L29" s="49"/>
      <c r="M29" s="50"/>
      <c r="N29" s="50"/>
      <c r="O29" s="50"/>
      <c r="P29" s="50"/>
      <c r="Q29" s="51"/>
      <c r="R29" s="72"/>
      <c r="S29" s="72"/>
      <c r="T29" s="86"/>
    </row>
    <row r="30" spans="1:20" ht="16.5" thickBot="1" x14ac:dyDescent="0.3">
      <c r="A30" s="73"/>
      <c r="B30" s="46"/>
      <c r="C30" s="47"/>
      <c r="D30" s="48"/>
      <c r="E30" s="85"/>
      <c r="F30" s="37">
        <f t="shared" si="0"/>
        <v>0</v>
      </c>
      <c r="G30" s="49"/>
      <c r="H30" s="49"/>
      <c r="I30" s="49"/>
      <c r="J30" s="49"/>
      <c r="K30" s="49"/>
      <c r="L30" s="49"/>
      <c r="M30" s="50"/>
      <c r="N30" s="50"/>
      <c r="O30" s="50"/>
      <c r="P30" s="50"/>
      <c r="Q30" s="51"/>
      <c r="R30" s="72"/>
      <c r="S30" s="72"/>
      <c r="T30" s="86"/>
    </row>
    <row r="31" spans="1:20" ht="41.25" customHeight="1" thickTop="1" thickBot="1" x14ac:dyDescent="0.3">
      <c r="A31" s="155" t="s">
        <v>6</v>
      </c>
      <c r="B31" s="156"/>
      <c r="C31" s="157"/>
      <c r="D31" s="36">
        <f>SUM(D4:D30)</f>
        <v>6317</v>
      </c>
      <c r="E31" s="87"/>
      <c r="F31" s="37">
        <f t="shared" si="0"/>
        <v>6280</v>
      </c>
      <c r="G31" s="88">
        <f>SUM(G4:G30)</f>
        <v>1920</v>
      </c>
      <c r="H31" s="88">
        <f t="shared" ref="H31:T31" si="1">SUM(H4:H30)</f>
        <v>0</v>
      </c>
      <c r="I31" s="88">
        <f t="shared" si="1"/>
        <v>0</v>
      </c>
      <c r="J31" s="88">
        <f t="shared" si="1"/>
        <v>0</v>
      </c>
      <c r="K31" s="88">
        <f t="shared" si="1"/>
        <v>0</v>
      </c>
      <c r="L31" s="88">
        <f t="shared" si="1"/>
        <v>180</v>
      </c>
      <c r="M31" s="88">
        <f t="shared" si="1"/>
        <v>0</v>
      </c>
      <c r="N31" s="88">
        <f t="shared" si="1"/>
        <v>0</v>
      </c>
      <c r="O31" s="88">
        <f t="shared" si="1"/>
        <v>20</v>
      </c>
      <c r="P31" s="88">
        <f t="shared" si="1"/>
        <v>70</v>
      </c>
      <c r="Q31" s="88">
        <f t="shared" si="1"/>
        <v>2985</v>
      </c>
      <c r="R31" s="88">
        <f t="shared" si="1"/>
        <v>100</v>
      </c>
      <c r="S31" s="88">
        <f t="shared" si="1"/>
        <v>265</v>
      </c>
      <c r="T31" s="88">
        <f t="shared" si="1"/>
        <v>740</v>
      </c>
    </row>
    <row r="32" spans="1:20" ht="16.5" thickTop="1" thickBot="1" x14ac:dyDescent="0.3"/>
    <row r="33" spans="1:7" ht="30.75" customHeight="1" thickTop="1" thickBot="1" x14ac:dyDescent="0.3">
      <c r="E33" s="12" t="s">
        <v>26</v>
      </c>
      <c r="F33" s="13" t="s">
        <v>27</v>
      </c>
      <c r="G33" s="14" t="s">
        <v>28</v>
      </c>
    </row>
    <row r="34" spans="1:7" ht="48.75" customHeight="1" thickTop="1" x14ac:dyDescent="0.25">
      <c r="A34" s="12" t="s">
        <v>19</v>
      </c>
      <c r="B34" s="151">
        <f>+D31</f>
        <v>6317</v>
      </c>
      <c r="C34" s="152"/>
      <c r="E34" s="15">
        <v>200</v>
      </c>
      <c r="F34" s="16"/>
      <c r="G34" s="17">
        <f>+E34*F34</f>
        <v>0</v>
      </c>
    </row>
    <row r="35" spans="1:7" ht="46.5" customHeight="1" x14ac:dyDescent="0.25">
      <c r="A35" s="19" t="s">
        <v>20</v>
      </c>
      <c r="B35" s="153">
        <f>D8</f>
        <v>0</v>
      </c>
      <c r="C35" s="154"/>
      <c r="E35" s="15">
        <v>100</v>
      </c>
      <c r="F35" s="16"/>
      <c r="G35" s="17">
        <f t="shared" ref="G35:G37" si="2">+E35*F35</f>
        <v>0</v>
      </c>
    </row>
    <row r="36" spans="1:7" ht="46.5" customHeight="1" x14ac:dyDescent="0.25">
      <c r="A36" s="19" t="s">
        <v>21</v>
      </c>
      <c r="B36" s="153">
        <f>F31</f>
        <v>6280</v>
      </c>
      <c r="C36" s="154"/>
      <c r="E36" s="15">
        <v>50</v>
      </c>
      <c r="F36" s="16"/>
      <c r="G36" s="17">
        <f t="shared" si="2"/>
        <v>0</v>
      </c>
    </row>
    <row r="37" spans="1:7" ht="51.75" customHeight="1" x14ac:dyDescent="0.25">
      <c r="A37" s="19" t="s">
        <v>22</v>
      </c>
      <c r="B37" s="21">
        <f>+B34-B35-B36</f>
        <v>37</v>
      </c>
      <c r="C37" s="22"/>
      <c r="E37" s="15">
        <v>20</v>
      </c>
      <c r="F37" s="16">
        <v>0</v>
      </c>
      <c r="G37" s="17">
        <f t="shared" si="2"/>
        <v>0</v>
      </c>
    </row>
    <row r="38" spans="1:7" ht="46.5" customHeight="1" x14ac:dyDescent="0.25">
      <c r="A38" s="19" t="s">
        <v>23</v>
      </c>
      <c r="B38" s="21">
        <f>G41</f>
        <v>37</v>
      </c>
      <c r="C38" s="22"/>
      <c r="D38" s="3"/>
      <c r="E38" s="15">
        <v>10</v>
      </c>
      <c r="F38" s="16">
        <v>2</v>
      </c>
      <c r="G38" s="17">
        <f>+E38*F38</f>
        <v>20</v>
      </c>
    </row>
    <row r="39" spans="1:7" ht="34.5" customHeight="1" x14ac:dyDescent="0.25">
      <c r="A39" s="19" t="s">
        <v>24</v>
      </c>
      <c r="B39" s="21">
        <f>IF(B37&lt;B38,B38-B37,0)</f>
        <v>0</v>
      </c>
      <c r="C39" s="22"/>
      <c r="E39" s="15">
        <v>5</v>
      </c>
      <c r="F39" s="16">
        <v>3</v>
      </c>
      <c r="G39" s="17">
        <f>+E39*F39</f>
        <v>15</v>
      </c>
    </row>
    <row r="40" spans="1:7" ht="36.75" customHeight="1" x14ac:dyDescent="0.25">
      <c r="A40" s="19" t="s">
        <v>7</v>
      </c>
      <c r="B40" s="21">
        <f>IF(B37&gt;B38,B37-B38,0)</f>
        <v>0</v>
      </c>
      <c r="C40" s="22"/>
      <c r="E40" s="15">
        <v>1</v>
      </c>
      <c r="F40" s="16">
        <v>2</v>
      </c>
      <c r="G40" s="17">
        <f>+E40*F40</f>
        <v>2</v>
      </c>
    </row>
    <row r="41" spans="1:7" ht="30" customHeight="1" thickBot="1" x14ac:dyDescent="0.35">
      <c r="A41" s="20" t="s">
        <v>29</v>
      </c>
      <c r="B41" s="23" t="b">
        <f>B37=B38</f>
        <v>1</v>
      </c>
      <c r="C41" s="24"/>
      <c r="E41" s="149" t="s">
        <v>25</v>
      </c>
      <c r="F41" s="150"/>
      <c r="G41" s="18">
        <f>SUM(G34:G40)</f>
        <v>37</v>
      </c>
    </row>
    <row r="42" spans="1:7" ht="15.75" thickTop="1" x14ac:dyDescent="0.25"/>
  </sheetData>
  <mergeCells count="6">
    <mergeCell ref="B35:C35"/>
    <mergeCell ref="B36:C36"/>
    <mergeCell ref="E41:F41"/>
    <mergeCell ref="E2:L2"/>
    <mergeCell ref="A31:C31"/>
    <mergeCell ref="B34:C34"/>
  </mergeCells>
  <printOptions horizontalCentered="1" verticalCentered="1"/>
  <pageMargins left="0.25" right="0.25" top="0.75" bottom="0.75" header="0.3" footer="0.3"/>
  <pageSetup paperSize="9" scale="4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1</vt:i4>
      </vt:variant>
    </vt:vector>
  </HeadingPairs>
  <TitlesOfParts>
    <vt:vector size="36" baseType="lpstr">
      <vt:lpstr>1</vt:lpstr>
      <vt:lpstr>31-5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مشتريات </vt:lpstr>
      <vt:lpstr>مودرين </vt:lpstr>
      <vt:lpstr>طماطم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2023-06-01T20:49:26Z</dcterms:modified>
</cp:coreProperties>
</file>